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neguyen\Desktop\02. My document\04. LSS-Materials\00.2 7 QC tools\"/>
    </mc:Choice>
  </mc:AlternateContent>
  <xr:revisionPtr revIDLastSave="0" documentId="13_ncr:1_{BBA1F6D6-8623-4E27-BF06-7E1B16AB544A}" xr6:coauthVersionLast="47" xr6:coauthVersionMax="47" xr10:uidLastSave="{00000000-0000-0000-0000-000000000000}"/>
  <bookViews>
    <workbookView xWindow="-108" yWindow="-108" windowWidth="19416" windowHeight="10416" firstSheet="1" activeTab="1" xr2:uid="{00000000-000D-0000-FFFF-FFFF00000000}"/>
  </bookViews>
  <sheets>
    <sheet name="Set-Up Form Example" sheetId="6" state="hidden" r:id="rId1"/>
    <sheet name="Instructions" sheetId="18" r:id="rId2"/>
    <sheet name="Human-machine analysis-Before" sheetId="10" r:id="rId3"/>
    <sheet name="Human-machine analysis-After" sheetId="19" r:id="rId4"/>
    <sheet name="Summary Results" sheetId="16" r:id="rId5"/>
  </sheets>
  <externalReferences>
    <externalReference r:id="rId6"/>
  </externalReferences>
  <definedNames>
    <definedName name="bins">OFFSET([1]Calculations!$G$14,0,0,COUNT([1]Calculations!$G$14:$G$29))</definedName>
    <definedName name="counts">OFFSET([1]Calculations!$H$14,0,0,COUNT([1]Calculations!$H$14:$H$29))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19" l="1"/>
  <c r="AB1" i="19"/>
  <c r="AN1" i="19"/>
  <c r="O40" i="19"/>
  <c r="O39" i="19"/>
  <c r="O35" i="19"/>
  <c r="O34" i="19"/>
  <c r="O33" i="19"/>
  <c r="O31" i="19"/>
  <c r="O30" i="19"/>
  <c r="O28" i="19"/>
  <c r="O27" i="19"/>
  <c r="O25" i="19"/>
  <c r="O24" i="19"/>
  <c r="O22" i="19"/>
  <c r="O21" i="19"/>
  <c r="O19" i="19"/>
  <c r="O18" i="19"/>
  <c r="O16" i="19"/>
  <c r="O15" i="19"/>
  <c r="O13" i="19"/>
  <c r="O12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W7" i="19"/>
  <c r="B11" i="19"/>
  <c r="C11" i="19"/>
  <c r="B14" i="19"/>
  <c r="C14" i="19"/>
  <c r="B17" i="19"/>
  <c r="C17" i="19"/>
  <c r="B20" i="19"/>
  <c r="C20" i="19"/>
  <c r="B23" i="19"/>
  <c r="C23" i="19"/>
  <c r="B26" i="19"/>
  <c r="C26" i="19"/>
  <c r="B29" i="19"/>
  <c r="C29" i="19"/>
  <c r="B32" i="19"/>
  <c r="C32" i="19"/>
  <c r="B35" i="19"/>
  <c r="C35" i="19"/>
  <c r="B38" i="19"/>
  <c r="C38" i="19"/>
  <c r="C8" i="19"/>
  <c r="B8" i="19"/>
  <c r="R3" i="19" l="1"/>
  <c r="C6" i="16" s="1"/>
  <c r="J7" i="10"/>
  <c r="I3" i="10" s="1"/>
  <c r="E3" i="19" s="1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T39" i="19"/>
  <c r="T40" i="19"/>
  <c r="T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8" i="19"/>
  <c r="G9" i="10"/>
  <c r="G9" i="19" s="1"/>
  <c r="G10" i="10"/>
  <c r="G10" i="19" s="1"/>
  <c r="G11" i="10"/>
  <c r="G11" i="19" s="1"/>
  <c r="G12" i="10"/>
  <c r="G12" i="19" s="1"/>
  <c r="G13" i="10"/>
  <c r="G13" i="19" s="1"/>
  <c r="G14" i="10"/>
  <c r="G14" i="19" s="1"/>
  <c r="G15" i="10"/>
  <c r="G15" i="19" s="1"/>
  <c r="G16" i="10"/>
  <c r="G16" i="19" s="1"/>
  <c r="G17" i="10"/>
  <c r="G17" i="19" s="1"/>
  <c r="G18" i="10"/>
  <c r="G18" i="19" s="1"/>
  <c r="G19" i="10"/>
  <c r="G19" i="19" s="1"/>
  <c r="G20" i="10"/>
  <c r="G20" i="19" s="1"/>
  <c r="G21" i="10"/>
  <c r="G21" i="19" s="1"/>
  <c r="G22" i="10"/>
  <c r="G22" i="19" s="1"/>
  <c r="G23" i="10"/>
  <c r="G23" i="19" s="1"/>
  <c r="G24" i="10"/>
  <c r="G24" i="19" s="1"/>
  <c r="G25" i="10"/>
  <c r="G25" i="19" s="1"/>
  <c r="G26" i="10"/>
  <c r="G26" i="19" s="1"/>
  <c r="G27" i="10"/>
  <c r="G27" i="19" s="1"/>
  <c r="G28" i="10"/>
  <c r="G28" i="19" s="1"/>
  <c r="G29" i="10"/>
  <c r="G29" i="19" s="1"/>
  <c r="G30" i="10"/>
  <c r="G30" i="19" s="1"/>
  <c r="G31" i="10"/>
  <c r="G31" i="19" s="1"/>
  <c r="G32" i="10"/>
  <c r="G32" i="19" s="1"/>
  <c r="G33" i="10"/>
  <c r="G33" i="19" s="1"/>
  <c r="G34" i="10"/>
  <c r="G34" i="19" s="1"/>
  <c r="G35" i="10"/>
  <c r="G35" i="19" s="1"/>
  <c r="G36" i="10"/>
  <c r="G36" i="19" s="1"/>
  <c r="G37" i="10"/>
  <c r="G37" i="19" s="1"/>
  <c r="G38" i="10"/>
  <c r="G38" i="19" s="1"/>
  <c r="G39" i="10"/>
  <c r="G39" i="19" s="1"/>
  <c r="G40" i="10"/>
  <c r="G40" i="19" s="1"/>
  <c r="G8" i="10"/>
  <c r="G8" i="19" s="1"/>
  <c r="F9" i="10"/>
  <c r="F9" i="19" s="1"/>
  <c r="F10" i="10"/>
  <c r="F10" i="19" s="1"/>
  <c r="F11" i="10"/>
  <c r="F11" i="19" s="1"/>
  <c r="F12" i="10"/>
  <c r="F12" i="19" s="1"/>
  <c r="F13" i="10"/>
  <c r="F13" i="19" s="1"/>
  <c r="F14" i="10"/>
  <c r="F14" i="19" s="1"/>
  <c r="F15" i="10"/>
  <c r="F15" i="19" s="1"/>
  <c r="F16" i="10"/>
  <c r="F16" i="19" s="1"/>
  <c r="F17" i="10"/>
  <c r="F17" i="19" s="1"/>
  <c r="F18" i="10"/>
  <c r="F18" i="19" s="1"/>
  <c r="F19" i="10"/>
  <c r="F19" i="19" s="1"/>
  <c r="F20" i="10"/>
  <c r="F20" i="19" s="1"/>
  <c r="F21" i="10"/>
  <c r="F21" i="19" s="1"/>
  <c r="F22" i="10"/>
  <c r="F22" i="19" s="1"/>
  <c r="F23" i="10"/>
  <c r="F23" i="19" s="1"/>
  <c r="F24" i="10"/>
  <c r="F24" i="19" s="1"/>
  <c r="F25" i="10"/>
  <c r="F25" i="19" s="1"/>
  <c r="F26" i="10"/>
  <c r="F26" i="19" s="1"/>
  <c r="F27" i="10"/>
  <c r="F27" i="19" s="1"/>
  <c r="F28" i="10"/>
  <c r="F28" i="19" s="1"/>
  <c r="F29" i="10"/>
  <c r="F29" i="19" s="1"/>
  <c r="F30" i="10"/>
  <c r="F30" i="19" s="1"/>
  <c r="F31" i="10"/>
  <c r="F31" i="19" s="1"/>
  <c r="F32" i="10"/>
  <c r="F32" i="19" s="1"/>
  <c r="F33" i="10"/>
  <c r="F33" i="19" s="1"/>
  <c r="F34" i="10"/>
  <c r="F34" i="19" s="1"/>
  <c r="F35" i="10"/>
  <c r="F35" i="19" s="1"/>
  <c r="F36" i="10"/>
  <c r="F36" i="19" s="1"/>
  <c r="F37" i="10"/>
  <c r="F37" i="19" s="1"/>
  <c r="F38" i="10"/>
  <c r="F38" i="19" s="1"/>
  <c r="F39" i="10"/>
  <c r="F39" i="19" s="1"/>
  <c r="F40" i="10"/>
  <c r="F40" i="19" s="1"/>
  <c r="F8" i="10"/>
  <c r="F8" i="19" s="1"/>
  <c r="E9" i="10"/>
  <c r="E10" i="10"/>
  <c r="E11" i="10"/>
  <c r="E11" i="19" s="1"/>
  <c r="E12" i="10"/>
  <c r="E13" i="10"/>
  <c r="E14" i="10"/>
  <c r="E14" i="19" s="1"/>
  <c r="E15" i="10"/>
  <c r="E16" i="10"/>
  <c r="E16" i="19" s="1"/>
  <c r="E17" i="10"/>
  <c r="E17" i="19" s="1"/>
  <c r="E18" i="10"/>
  <c r="E18" i="19" s="1"/>
  <c r="E19" i="10"/>
  <c r="E20" i="10"/>
  <c r="E21" i="10"/>
  <c r="E21" i="19" s="1"/>
  <c r="E22" i="10"/>
  <c r="H22" i="10" s="1"/>
  <c r="E23" i="10"/>
  <c r="E23" i="19" s="1"/>
  <c r="E24" i="10"/>
  <c r="E24" i="19" s="1"/>
  <c r="E25" i="10"/>
  <c r="E26" i="10"/>
  <c r="E27" i="10"/>
  <c r="E28" i="10"/>
  <c r="E29" i="10"/>
  <c r="H29" i="10" s="1"/>
  <c r="E30" i="10"/>
  <c r="H30" i="10" s="1"/>
  <c r="E31" i="10"/>
  <c r="E31" i="19" s="1"/>
  <c r="E32" i="10"/>
  <c r="E33" i="10"/>
  <c r="E34" i="10"/>
  <c r="E35" i="10"/>
  <c r="E35" i="19" s="1"/>
  <c r="E36" i="10"/>
  <c r="E37" i="10"/>
  <c r="H37" i="10" s="1"/>
  <c r="E38" i="10"/>
  <c r="H38" i="10" s="1"/>
  <c r="E39" i="10"/>
  <c r="E39" i="19" s="1"/>
  <c r="E40" i="10"/>
  <c r="E40" i="19" s="1"/>
  <c r="E8" i="10"/>
  <c r="H13" i="10" l="1"/>
  <c r="Q32" i="19"/>
  <c r="H34" i="10"/>
  <c r="H26" i="10"/>
  <c r="H10" i="10"/>
  <c r="H8" i="10"/>
  <c r="H33" i="10"/>
  <c r="H9" i="10"/>
  <c r="Q20" i="19"/>
  <c r="Q35" i="19"/>
  <c r="Q23" i="19"/>
  <c r="Q11" i="19"/>
  <c r="Q38" i="19"/>
  <c r="Q26" i="19"/>
  <c r="Q14" i="19"/>
  <c r="Q8" i="19"/>
  <c r="Q29" i="19"/>
  <c r="Q17" i="19"/>
  <c r="P3" i="19"/>
  <c r="B6" i="16"/>
  <c r="T41" i="19"/>
  <c r="R41" i="19"/>
  <c r="S41" i="19"/>
  <c r="H36" i="10"/>
  <c r="H32" i="10"/>
  <c r="H28" i="10"/>
  <c r="H20" i="10"/>
  <c r="H12" i="10"/>
  <c r="H27" i="10"/>
  <c r="H19" i="10"/>
  <c r="H15" i="10"/>
  <c r="H40" i="10"/>
  <c r="H35" i="10"/>
  <c r="H31" i="10"/>
  <c r="H24" i="10"/>
  <c r="H17" i="10"/>
  <c r="H11" i="10"/>
  <c r="E9" i="19"/>
  <c r="E13" i="19"/>
  <c r="E26" i="19"/>
  <c r="E30" i="19"/>
  <c r="E34" i="19"/>
  <c r="E38" i="19"/>
  <c r="I38" i="19" s="1"/>
  <c r="H23" i="10"/>
  <c r="H16" i="10"/>
  <c r="E8" i="19"/>
  <c r="E12" i="19"/>
  <c r="I11" i="19" s="1"/>
  <c r="E20" i="19"/>
  <c r="E29" i="19"/>
  <c r="I29" i="19" s="1"/>
  <c r="E33" i="19"/>
  <c r="E37" i="19"/>
  <c r="H14" i="10"/>
  <c r="E15" i="19"/>
  <c r="I14" i="19" s="1"/>
  <c r="E19" i="19"/>
  <c r="I17" i="19" s="1"/>
  <c r="E28" i="19"/>
  <c r="E32" i="19"/>
  <c r="E36" i="19"/>
  <c r="H18" i="10"/>
  <c r="E10" i="19"/>
  <c r="E22" i="19"/>
  <c r="E27" i="19"/>
  <c r="H25" i="10"/>
  <c r="E25" i="19"/>
  <c r="I23" i="19" s="1"/>
  <c r="H39" i="10"/>
  <c r="H21" i="10"/>
  <c r="G41" i="10"/>
  <c r="G41" i="19" s="1"/>
  <c r="I35" i="19" l="1"/>
  <c r="I32" i="19"/>
  <c r="I20" i="19"/>
  <c r="I26" i="19"/>
  <c r="I8" i="19"/>
  <c r="H41" i="10"/>
  <c r="AP35" i="10"/>
  <c r="AP38" i="10"/>
  <c r="AP26" i="10"/>
  <c r="AP32" i="10"/>
  <c r="AP29" i="10"/>
  <c r="Z4" i="10" l="1"/>
  <c r="AA1" i="10" l="1"/>
  <c r="D11" i="16" l="1"/>
  <c r="E11" i="16" s="1"/>
  <c r="D9" i="16"/>
  <c r="E9" i="16" s="1"/>
  <c r="F41" i="10" l="1"/>
  <c r="F41" i="19" s="1"/>
  <c r="E41" i="10"/>
  <c r="AP23" i="10"/>
  <c r="AP8" i="10"/>
  <c r="AP14" i="10"/>
  <c r="AP17" i="10"/>
  <c r="AP20" i="10"/>
  <c r="AP11" i="10"/>
  <c r="B7" i="16"/>
  <c r="C7" i="16"/>
  <c r="D7" i="16" s="1"/>
  <c r="J41" i="10" l="1"/>
  <c r="I2" i="10" s="1"/>
  <c r="Q4" i="10"/>
  <c r="B10" i="16" s="1"/>
  <c r="B12" i="16" s="1"/>
  <c r="AI4" i="10"/>
  <c r="E41" i="19"/>
  <c r="E2" i="19" s="1"/>
  <c r="B8" i="16" l="1"/>
  <c r="U8" i="19" l="1"/>
  <c r="U35" i="19"/>
  <c r="BC35" i="19"/>
  <c r="U29" i="19"/>
  <c r="BC29" i="19"/>
  <c r="U17" i="19"/>
  <c r="BC17" i="19"/>
  <c r="U30" i="19"/>
  <c r="U13" i="19"/>
  <c r="BC26" i="19"/>
  <c r="U26" i="19"/>
  <c r="U20" i="19"/>
  <c r="BC20" i="19"/>
  <c r="U18" i="19"/>
  <c r="BC32" i="19"/>
  <c r="U32" i="19"/>
  <c r="U16" i="19"/>
  <c r="U22" i="19"/>
  <c r="BC23" i="19"/>
  <c r="U23" i="19"/>
  <c r="U27" i="19"/>
  <c r="BC38" i="19"/>
  <c r="U38" i="19"/>
  <c r="U39" i="19"/>
  <c r="U28" i="19"/>
  <c r="BC8" i="19"/>
  <c r="U9" i="19"/>
  <c r="AD4" i="19" s="1"/>
  <c r="U31" i="19"/>
  <c r="BC11" i="19"/>
  <c r="U25" i="19"/>
  <c r="U21" i="19"/>
  <c r="BC14" i="19"/>
  <c r="U14" i="19"/>
  <c r="U12" i="19"/>
  <c r="U37" i="19"/>
  <c r="U33" i="19"/>
  <c r="U24" i="19"/>
  <c r="U36" i="19"/>
  <c r="U19" i="19"/>
  <c r="U40" i="19"/>
  <c r="U15" i="19"/>
  <c r="U34" i="19"/>
  <c r="U10" i="19"/>
  <c r="U11" i="19"/>
  <c r="AM4" i="19" l="1"/>
  <c r="AV4" i="19"/>
  <c r="C10" i="16"/>
  <c r="D6" i="16"/>
  <c r="C8" i="16"/>
  <c r="D8" i="16" l="1"/>
  <c r="E8" i="16" s="1"/>
  <c r="E6" i="16"/>
  <c r="D10" i="16"/>
  <c r="E10" i="16" s="1"/>
  <c r="C12" i="16"/>
  <c r="D12" i="16" s="1"/>
  <c r="E12" i="16" s="1"/>
  <c r="W41" i="19"/>
  <c r="U41" i="19"/>
  <c r="R2" i="19"/>
  <c r="P2" i="19" s="1"/>
</calcChain>
</file>

<file path=xl/sharedStrings.xml><?xml version="1.0" encoding="utf-8"?>
<sst xmlns="http://schemas.openxmlformats.org/spreadsheetml/2006/main" count="553" uniqueCount="151">
  <si>
    <t>Step No.</t>
  </si>
  <si>
    <t>Changeover Element</t>
  </si>
  <si>
    <t xml:space="preserve">Element </t>
  </si>
  <si>
    <t>Elapsed</t>
  </si>
  <si>
    <t>Operation Time</t>
  </si>
  <si>
    <t>Internal</t>
  </si>
  <si>
    <t>External</t>
  </si>
  <si>
    <t>Waste</t>
  </si>
  <si>
    <t>Changeover Categories</t>
  </si>
  <si>
    <t>Improvement Plan</t>
  </si>
  <si>
    <t>Eliminate</t>
  </si>
  <si>
    <t>Internal to External</t>
  </si>
  <si>
    <t>Reduce</t>
  </si>
  <si>
    <t>Goal of Improvement Plan</t>
  </si>
  <si>
    <t>Mach #</t>
  </si>
  <si>
    <t>From</t>
  </si>
  <si>
    <t>To</t>
  </si>
  <si>
    <t>Part #</t>
  </si>
  <si>
    <t>Area / Department</t>
  </si>
  <si>
    <t>Date</t>
  </si>
  <si>
    <t>Set-up Operations Analysis Chart</t>
  </si>
  <si>
    <t>Minutes</t>
  </si>
  <si>
    <t>Totals</t>
  </si>
  <si>
    <t>Before Kaizen Analysis</t>
  </si>
  <si>
    <t>Area:</t>
  </si>
  <si>
    <t>Machine:</t>
  </si>
  <si>
    <t>Date:</t>
  </si>
  <si>
    <t>Model A</t>
  </si>
  <si>
    <t>Model B</t>
  </si>
  <si>
    <t>Machining Cell</t>
  </si>
  <si>
    <t>Pick-up tools from tool crib (search)</t>
  </si>
  <si>
    <t>Remove Fixture (Fixture Change)</t>
  </si>
  <si>
    <t>Look for Tools (Search)</t>
  </si>
  <si>
    <t>Clean &amp; prepare subplate (Fixture Change)</t>
  </si>
  <si>
    <t>Prepare nex fixture (Fixture Change)</t>
  </si>
  <si>
    <t>Put on new fixture (Fixture Change)</t>
  </si>
  <si>
    <t>Remove preset tools (Tools Change)</t>
  </si>
  <si>
    <t>Preset tooling (Tool Change)</t>
  </si>
  <si>
    <t>Load new tooling (Tool Change)</t>
  </si>
  <si>
    <t>Run 1st Piece (1st Piece)</t>
  </si>
  <si>
    <t>Qualify 1st Piece (Gage)</t>
  </si>
  <si>
    <t>x</t>
  </si>
  <si>
    <t>1'16</t>
  </si>
  <si>
    <t>1'38</t>
  </si>
  <si>
    <t>1'42</t>
  </si>
  <si>
    <t>1'48</t>
  </si>
  <si>
    <t>1'59</t>
  </si>
  <si>
    <t>2'14</t>
  </si>
  <si>
    <t>2'26</t>
  </si>
  <si>
    <t>2'11</t>
  </si>
  <si>
    <t>Mount hand tools on machine</t>
  </si>
  <si>
    <t>Air wrench at machine . Eliminate bolts - install quick release.  Design SMED cart to load fixture.</t>
  </si>
  <si>
    <t>See step 2.</t>
  </si>
  <si>
    <t>Steel plugs for subplate.</t>
  </si>
  <si>
    <t>Standardize procedures to externalize this step.</t>
  </si>
  <si>
    <t>Establish common tooling for all models.</t>
  </si>
  <si>
    <t>Bước
Step No.</t>
  </si>
  <si>
    <t>Công đoạn
Changeover Element</t>
  </si>
  <si>
    <t>Máy/machine</t>
  </si>
  <si>
    <t>Ngày/Date</t>
  </si>
  <si>
    <t>Công cụ
Tools</t>
  </si>
  <si>
    <t>X</t>
  </si>
  <si>
    <t>V</t>
  </si>
  <si>
    <t>Total</t>
  </si>
  <si>
    <t>External Time (s)</t>
  </si>
  <si>
    <t>Total Time (s)</t>
  </si>
  <si>
    <t>Total changeover time/month (hour)</t>
  </si>
  <si>
    <t>No of changeover times/month (n)</t>
  </si>
  <si>
    <t>Before</t>
  </si>
  <si>
    <t>After</t>
  </si>
  <si>
    <t>Difference</t>
  </si>
  <si>
    <t>Lean Six Sigma Tools</t>
  </si>
  <si>
    <t>Description</t>
  </si>
  <si>
    <t>Instructions</t>
  </si>
  <si>
    <t/>
  </si>
  <si>
    <t>Learn More</t>
  </si>
  <si>
    <t>Single Minute Exchange of Dies - Quick Change-Over methodology</t>
  </si>
  <si>
    <t>This template can be used to analyze the operations executed by one or more operators and machines, and especially very effectively to investigate and reduce the change-over time among models</t>
  </si>
  <si>
    <t>Input the data into in accordance with template</t>
  </si>
  <si>
    <r>
      <t xml:space="preserve">Quy Trình Vân Hành Máy </t>
    </r>
    <r>
      <rPr>
        <b/>
        <u/>
        <sz val="16"/>
        <rFont val="Arial"/>
        <family val="2"/>
      </rPr>
      <t>Trước</t>
    </r>
    <r>
      <rPr>
        <b/>
        <sz val="10"/>
        <rFont val="Arial"/>
        <family val="2"/>
      </rPr>
      <t xml:space="preserve"> Cải Tiến | Current Operating Procedures - </t>
    </r>
    <r>
      <rPr>
        <b/>
        <u/>
        <sz val="16"/>
        <rFont val="Arial"/>
        <family val="2"/>
      </rPr>
      <t>Before</t>
    </r>
  </si>
  <si>
    <t>Process Name</t>
  </si>
  <si>
    <t>Analyst</t>
  </si>
  <si>
    <t>Lossing units/month</t>
  </si>
  <si>
    <t>Average produced units/hour</t>
  </si>
  <si>
    <t>SMED CI - SUMMARY OF RESULTS - Example</t>
  </si>
  <si>
    <t>#</t>
  </si>
  <si>
    <t>Resource</t>
  </si>
  <si>
    <t>Người 1/Man 1</t>
  </si>
  <si>
    <t>Người 2/Man 2</t>
  </si>
  <si>
    <t>Before Human-Machine Analysis</t>
  </si>
  <si>
    <t>After Human-Machine Analysis</t>
  </si>
  <si>
    <t>Hoạt động
Operations</t>
  </si>
  <si>
    <t>NVA</t>
  </si>
  <si>
    <t>Total Change-Over Time</t>
  </si>
  <si>
    <t>Sum</t>
  </si>
  <si>
    <t>Improvement action items</t>
  </si>
  <si>
    <t>PIC</t>
  </si>
  <si>
    <t>Due date</t>
  </si>
  <si>
    <t>Status</t>
  </si>
  <si>
    <t>CI action item</t>
  </si>
  <si>
    <t>Quy Trình Vân Hành Máy Sau Cải Tiến | Current Operating Procedures - After</t>
  </si>
  <si>
    <t>% Improvement</t>
  </si>
  <si>
    <t>Machine/operator operating = Máy/người làm việc/Thời gian tạo giá trị gia tăng</t>
  </si>
  <si>
    <t>Machine/Operator non-value operating = Người hoặc máy ngừng làm việc do chờ….</t>
  </si>
  <si>
    <t>s</t>
  </si>
  <si>
    <t>Semi-NAV = Công đoạn lãng phí nhưng cần thực hiện</t>
  </si>
  <si>
    <t>%Improvement</t>
  </si>
  <si>
    <t>Stop the machine</t>
  </si>
  <si>
    <t>Search for Hex key</t>
  </si>
  <si>
    <t>Production order (PO)</t>
  </si>
  <si>
    <t>Disassemble the mold</t>
  </si>
  <si>
    <t>Detach the cutting die from the mold</t>
  </si>
  <si>
    <t>Attach the new die into the mold</t>
  </si>
  <si>
    <t>Search for the next cutting die</t>
  </si>
  <si>
    <t>Hek key</t>
  </si>
  <si>
    <t>Search input materials defined by the PO</t>
  </si>
  <si>
    <t>Input loading</t>
  </si>
  <si>
    <t>Put the WIP into the trolley</t>
  </si>
  <si>
    <t>Hek key, cutting die</t>
  </si>
  <si>
    <t>PO</t>
  </si>
  <si>
    <t>Materials</t>
  </si>
  <si>
    <t>WIP</t>
  </si>
  <si>
    <t>Set up and press start-button</t>
  </si>
  <si>
    <t>Machine running</t>
  </si>
  <si>
    <t>Internal Activities</t>
  </si>
  <si>
    <t>External Activities</t>
  </si>
  <si>
    <t>VA</t>
  </si>
  <si>
    <t>SVA</t>
  </si>
  <si>
    <t>Wasted operations</t>
  </si>
  <si>
    <t>W</t>
  </si>
  <si>
    <t>I</t>
  </si>
  <si>
    <t>E</t>
  </si>
  <si>
    <t>Internal activities</t>
  </si>
  <si>
    <t>Changeover Cycle Time</t>
  </si>
  <si>
    <t>5S and prepare the tools in advance</t>
  </si>
  <si>
    <t>NV Anh</t>
  </si>
  <si>
    <t>Done</t>
  </si>
  <si>
    <t>Processing Cycle</t>
  </si>
  <si>
    <t>Design for task combination</t>
  </si>
  <si>
    <t>Simplify the task and task combination</t>
  </si>
  <si>
    <t>Eliminate NVA machine adjustments</t>
  </si>
  <si>
    <t>Changeover Cycle time (min)</t>
  </si>
  <si>
    <t>Internal to External
Can be externalized?
(Yes/No)</t>
  </si>
  <si>
    <t>CI Project No.</t>
  </si>
  <si>
    <t>Y</t>
  </si>
  <si>
    <t>N</t>
  </si>
  <si>
    <t>Steamline Process
(E-R-S-C)</t>
  </si>
  <si>
    <t>S-C</t>
  </si>
  <si>
    <t>C</t>
  </si>
  <si>
    <t>To learn more about other LSS tools, feel free to contact</t>
  </si>
  <si>
    <t>n.nnhien1990@gmail.com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</si>
</sst>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55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16"/>
      <name val="Arial Black"/>
      <family val="2"/>
    </font>
    <font>
      <i/>
      <sz val="12"/>
      <name val="Arial Black"/>
      <family val="2"/>
    </font>
    <font>
      <sz val="10"/>
      <name val="Technical"/>
      <family val="4"/>
    </font>
    <font>
      <sz val="26"/>
      <name val="Technical"/>
      <family val="4"/>
    </font>
    <font>
      <sz val="8"/>
      <name val="Technical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color theme="0"/>
      <name val="Times New Roman"/>
      <family val="1"/>
    </font>
    <font>
      <b/>
      <u/>
      <sz val="16"/>
      <name val="Arial"/>
      <family val="2"/>
    </font>
    <font>
      <b/>
      <sz val="10"/>
      <color theme="0"/>
      <name val="Times New Roman"/>
      <family val="1"/>
    </font>
    <font>
      <b/>
      <sz val="16"/>
      <color theme="0"/>
      <name val="Times New Roman"/>
      <family val="1"/>
    </font>
    <font>
      <b/>
      <sz val="16"/>
      <name val="Times New Roman"/>
      <family val="1"/>
    </font>
    <font>
      <b/>
      <sz val="26"/>
      <name val="Times New Roman"/>
      <family val="1"/>
    </font>
    <font>
      <b/>
      <sz val="36"/>
      <name val="Times New Roman"/>
      <family val="1"/>
    </font>
    <font>
      <i/>
      <sz val="20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36"/>
      <color indexed="9"/>
      <name val="Tw Cen MT"/>
      <family val="2"/>
    </font>
    <font>
      <sz val="8"/>
      <name val="Verdana"/>
      <family val="2"/>
    </font>
    <font>
      <b/>
      <sz val="12"/>
      <color rgb="FF00B050"/>
      <name val="Verdana"/>
      <family val="2"/>
    </font>
    <font>
      <b/>
      <sz val="8"/>
      <color rgb="FF00B050"/>
      <name val="Verdana"/>
      <family val="2"/>
    </font>
    <font>
      <u/>
      <sz val="10"/>
      <color indexed="12"/>
      <name val="Arial"/>
      <family val="2"/>
    </font>
    <font>
      <u/>
      <sz val="8"/>
      <color indexed="12"/>
      <name val="Verdana"/>
      <family val="2"/>
    </font>
    <font>
      <b/>
      <sz val="9"/>
      <name val="Times New Roman"/>
      <family val="1"/>
    </font>
    <font>
      <sz val="9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color theme="0"/>
      <name val="Times New Roman"/>
      <family val="1"/>
    </font>
    <font>
      <b/>
      <sz val="20"/>
      <name val="Arial"/>
      <family val="2"/>
    </font>
    <font>
      <b/>
      <i/>
      <sz val="20"/>
      <name val="Times New Roman"/>
      <family val="1"/>
    </font>
    <font>
      <sz val="20"/>
      <name val="Times New Roman"/>
      <family val="1"/>
    </font>
    <font>
      <sz val="10"/>
      <color theme="8" tint="0.79998168889431442"/>
      <name val="Arial"/>
      <family val="2"/>
    </font>
    <font>
      <sz val="10"/>
      <color theme="8" tint="0.79998168889431442"/>
      <name val="Times New Roman"/>
      <family val="1"/>
    </font>
    <font>
      <b/>
      <sz val="14"/>
      <color theme="8" tint="0.79998168889431442"/>
      <name val="Times New Roman"/>
      <family val="1"/>
    </font>
    <font>
      <b/>
      <sz val="14"/>
      <color theme="0"/>
      <name val="Arial"/>
      <family val="2"/>
    </font>
    <font>
      <b/>
      <sz val="26"/>
      <color theme="0"/>
      <name val="Times New Roman"/>
      <family val="1"/>
    </font>
    <font>
      <b/>
      <sz val="16"/>
      <color theme="0"/>
      <name val="Arial"/>
      <family val="2"/>
    </font>
    <font>
      <b/>
      <sz val="20"/>
      <color theme="0"/>
      <name val="Times New Roman"/>
      <family val="1"/>
    </font>
    <font>
      <b/>
      <sz val="28"/>
      <color theme="0"/>
      <name val="Times New Roman"/>
      <family val="1"/>
    </font>
    <font>
      <b/>
      <sz val="48"/>
      <name val="Times New Roman"/>
      <family val="1"/>
    </font>
    <font>
      <i/>
      <sz val="12"/>
      <name val="Times New Roman"/>
      <family val="1"/>
    </font>
    <font>
      <b/>
      <sz val="22"/>
      <color theme="0"/>
      <name val="Times New Roman"/>
      <family val="1"/>
    </font>
    <font>
      <b/>
      <sz val="24"/>
      <color theme="0"/>
      <name val="Times New Roman"/>
      <family val="1"/>
    </font>
    <font>
      <sz val="28"/>
      <name val="Times New Roman"/>
      <family val="1"/>
    </font>
    <font>
      <b/>
      <sz val="2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2" borderId="16" xfId="0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5" fillId="0" borderId="0" xfId="0" applyFont="1" applyBorder="1" applyAlignment="1">
      <alignment horizontal="left" vertical="top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0" borderId="0" xfId="0" applyFont="1"/>
    <xf numFmtId="0" fontId="19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9" fontId="23" fillId="0" borderId="13" xfId="1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 wrapText="1"/>
    </xf>
    <xf numFmtId="165" fontId="23" fillId="8" borderId="1" xfId="2" applyNumberFormat="1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9" fontId="23" fillId="7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/>
    </xf>
    <xf numFmtId="0" fontId="28" fillId="10" borderId="0" xfId="3" applyFont="1" applyFill="1"/>
    <xf numFmtId="0" fontId="29" fillId="10" borderId="0" xfId="3" applyFont="1" applyFill="1" applyAlignment="1">
      <alignment horizontal="left"/>
    </xf>
    <xf numFmtId="0" fontId="28" fillId="10" borderId="0" xfId="3" applyFont="1" applyFill="1" applyBorder="1"/>
    <xf numFmtId="0" fontId="30" fillId="10" borderId="30" xfId="3" applyFont="1" applyFill="1" applyBorder="1"/>
    <xf numFmtId="0" fontId="28" fillId="10" borderId="30" xfId="3" applyFont="1" applyFill="1" applyBorder="1"/>
    <xf numFmtId="0" fontId="28" fillId="10" borderId="0" xfId="3" applyFont="1" applyFill="1" applyBorder="1" applyAlignment="1">
      <alignment horizontal="center"/>
    </xf>
    <xf numFmtId="0" fontId="1" fillId="10" borderId="0" xfId="3" applyFill="1" applyBorder="1"/>
    <xf numFmtId="164" fontId="23" fillId="8" borderId="1" xfId="2" applyNumberFormat="1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4" fillId="0" borderId="0" xfId="0" applyFont="1"/>
    <xf numFmtId="0" fontId="37" fillId="9" borderId="1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36" fillId="0" borderId="0" xfId="0" applyFont="1"/>
    <xf numFmtId="0" fontId="14" fillId="11" borderId="1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/>
    </xf>
    <xf numFmtId="0" fontId="0" fillId="11" borderId="0" xfId="0" applyFill="1"/>
    <xf numFmtId="0" fontId="33" fillId="11" borderId="26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/>
    </xf>
    <xf numFmtId="0" fontId="41" fillId="11" borderId="0" xfId="0" applyFont="1" applyFill="1"/>
    <xf numFmtId="0" fontId="13" fillId="11" borderId="5" xfId="0" applyFont="1" applyFill="1" applyBorder="1" applyAlignment="1">
      <alignment vertical="center"/>
    </xf>
    <xf numFmtId="1" fontId="12" fillId="3" borderId="29" xfId="0" applyNumberFormat="1" applyFont="1" applyFill="1" applyBorder="1" applyAlignment="1">
      <alignment vertical="center"/>
    </xf>
    <xf numFmtId="1" fontId="12" fillId="3" borderId="20" xfId="0" applyNumberFormat="1" applyFont="1" applyFill="1" applyBorder="1" applyAlignment="1">
      <alignment vertical="center"/>
    </xf>
    <xf numFmtId="0" fontId="42" fillId="11" borderId="0" xfId="0" applyFont="1" applyFill="1" applyAlignment="1">
      <alignment horizontal="left"/>
    </xf>
    <xf numFmtId="0" fontId="13" fillId="11" borderId="12" xfId="0" applyFont="1" applyFill="1" applyBorder="1" applyAlignment="1">
      <alignment horizontal="center" vertical="center"/>
    </xf>
    <xf numFmtId="0" fontId="12" fillId="11" borderId="28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10" fillId="15" borderId="12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left"/>
    </xf>
    <xf numFmtId="0" fontId="9" fillId="11" borderId="10" xfId="0" applyFont="1" applyFill="1" applyBorder="1" applyAlignment="1">
      <alignment horizontal="left"/>
    </xf>
    <xf numFmtId="0" fontId="9" fillId="11" borderId="0" xfId="0" applyFont="1" applyFill="1" applyBorder="1" applyAlignment="1">
      <alignment horizontal="left"/>
    </xf>
    <xf numFmtId="0" fontId="9" fillId="11" borderId="19" xfId="0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left"/>
    </xf>
    <xf numFmtId="0" fontId="40" fillId="11" borderId="7" xfId="0" applyFont="1" applyFill="1" applyBorder="1"/>
    <xf numFmtId="0" fontId="40" fillId="11" borderId="7" xfId="0" applyFont="1" applyFill="1" applyBorder="1" applyAlignment="1">
      <alignment horizontal="right"/>
    </xf>
    <xf numFmtId="0" fontId="25" fillId="11" borderId="21" xfId="0" applyFont="1" applyFill="1" applyBorder="1" applyAlignment="1">
      <alignment horizontal="center" vertical="center"/>
    </xf>
    <xf numFmtId="0" fontId="40" fillId="11" borderId="11" xfId="0" applyFont="1" applyFill="1" applyBorder="1" applyAlignment="1">
      <alignment horizontal="left"/>
    </xf>
    <xf numFmtId="0" fontId="24" fillId="11" borderId="0" xfId="0" applyFont="1" applyFill="1" applyBorder="1" applyAlignment="1">
      <alignment horizontal="left"/>
    </xf>
    <xf numFmtId="0" fontId="40" fillId="11" borderId="10" xfId="0" applyFont="1" applyFill="1" applyBorder="1" applyAlignment="1">
      <alignment horizontal="left"/>
    </xf>
    <xf numFmtId="0" fontId="40" fillId="11" borderId="11" xfId="0" applyFont="1" applyFill="1" applyBorder="1" applyAlignment="1">
      <alignment horizontal="right" vertical="center"/>
    </xf>
    <xf numFmtId="0" fontId="25" fillId="11" borderId="1" xfId="0" applyFont="1" applyFill="1" applyBorder="1" applyAlignment="1">
      <alignment horizontal="center" vertical="center"/>
    </xf>
    <xf numFmtId="0" fontId="40" fillId="11" borderId="0" xfId="0" applyFont="1" applyFill="1" applyBorder="1" applyAlignment="1">
      <alignment horizontal="right" vertical="center"/>
    </xf>
    <xf numFmtId="9" fontId="49" fillId="14" borderId="1" xfId="0" applyNumberFormat="1" applyFont="1" applyFill="1" applyBorder="1" applyAlignment="1">
      <alignment vertical="center"/>
    </xf>
    <xf numFmtId="165" fontId="49" fillId="14" borderId="1" xfId="2" applyNumberFormat="1" applyFont="1" applyFill="1" applyBorder="1" applyAlignment="1">
      <alignment horizontal="center" vertical="center"/>
    </xf>
    <xf numFmtId="0" fontId="44" fillId="13" borderId="25" xfId="0" applyFont="1" applyFill="1" applyBorder="1" applyAlignment="1">
      <alignment horizontal="center" vertical="center"/>
    </xf>
    <xf numFmtId="0" fontId="35" fillId="15" borderId="25" xfId="0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13" borderId="28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47" fillId="9" borderId="12" xfId="0" applyFont="1" applyFill="1" applyBorder="1" applyAlignment="1">
      <alignment horizontal="center" vertical="center"/>
    </xf>
    <xf numFmtId="0" fontId="47" fillId="13" borderId="12" xfId="0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vertical="center"/>
    </xf>
    <xf numFmtId="1" fontId="12" fillId="3" borderId="0" xfId="0" applyNumberFormat="1" applyFont="1" applyFill="1" applyBorder="1" applyAlignment="1">
      <alignment vertical="center"/>
    </xf>
    <xf numFmtId="0" fontId="33" fillId="11" borderId="34" xfId="0" applyFont="1" applyFill="1" applyBorder="1" applyAlignment="1">
      <alignment horizontal="center" vertical="center" wrapText="1"/>
    </xf>
    <xf numFmtId="0" fontId="33" fillId="11" borderId="33" xfId="0" applyFont="1" applyFill="1" applyBorder="1" applyAlignment="1">
      <alignment horizontal="left" vertical="center" wrapText="1"/>
    </xf>
    <xf numFmtId="0" fontId="33" fillId="11" borderId="33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9" fillId="14" borderId="26" xfId="0" applyFont="1" applyFill="1" applyBorder="1" applyAlignment="1">
      <alignment horizontal="center" vertical="center" wrapText="1"/>
    </xf>
    <xf numFmtId="0" fontId="10" fillId="11" borderId="34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1" borderId="29" xfId="0" applyFont="1" applyFill="1" applyBorder="1" applyAlignment="1">
      <alignment horizontal="center" vertical="center" wrapText="1"/>
    </xf>
    <xf numFmtId="14" fontId="10" fillId="15" borderId="12" xfId="0" applyNumberFormat="1" applyFont="1" applyFill="1" applyBorder="1" applyAlignment="1">
      <alignment horizontal="center" vertical="center"/>
    </xf>
    <xf numFmtId="0" fontId="44" fillId="13" borderId="0" xfId="0" applyFont="1" applyFill="1" applyBorder="1" applyAlignment="1">
      <alignment horizontal="center" vertical="center"/>
    </xf>
    <xf numFmtId="0" fontId="35" fillId="15" borderId="0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51" fillId="14" borderId="26" xfId="0" applyFont="1" applyFill="1" applyBorder="1" applyAlignment="1">
      <alignment horizontal="center" vertical="center"/>
    </xf>
    <xf numFmtId="0" fontId="51" fillId="13" borderId="28" xfId="0" applyFont="1" applyFill="1" applyBorder="1" applyAlignment="1">
      <alignment horizontal="center" vertical="center"/>
    </xf>
    <xf numFmtId="0" fontId="35" fillId="15" borderId="0" xfId="0" applyFont="1" applyFill="1" applyBorder="1" applyAlignment="1">
      <alignment vertical="center"/>
    </xf>
    <xf numFmtId="0" fontId="35" fillId="15" borderId="2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7" fillId="9" borderId="0" xfId="3" applyFont="1" applyFill="1" applyAlignment="1">
      <alignment horizontal="center" vertical="center"/>
    </xf>
    <xf numFmtId="0" fontId="28" fillId="10" borderId="0" xfId="3" applyFont="1" applyFill="1" applyAlignment="1">
      <alignment horizontal="left" vertical="top" wrapText="1"/>
    </xf>
    <xf numFmtId="0" fontId="31" fillId="10" borderId="0" xfId="4" applyFill="1" applyAlignment="1" applyProtection="1">
      <alignment horizontal="left"/>
    </xf>
    <xf numFmtId="0" fontId="32" fillId="10" borderId="0" xfId="4" applyFont="1" applyFill="1" applyAlignment="1" applyProtection="1">
      <alignment horizontal="left"/>
    </xf>
    <xf numFmtId="0" fontId="9" fillId="11" borderId="2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50" fillId="11" borderId="22" xfId="0" applyFont="1" applyFill="1" applyBorder="1" applyAlignment="1">
      <alignment horizontal="left" vertical="center" wrapText="1"/>
    </xf>
    <xf numFmtId="0" fontId="50" fillId="11" borderId="23" xfId="0" applyFont="1" applyFill="1" applyBorder="1" applyAlignment="1">
      <alignment horizontal="left" vertical="center"/>
    </xf>
    <xf numFmtId="0" fontId="50" fillId="11" borderId="24" xfId="0" applyFont="1" applyFill="1" applyBorder="1" applyAlignment="1">
      <alignment horizontal="left" vertical="center"/>
    </xf>
    <xf numFmtId="0" fontId="50" fillId="11" borderId="22" xfId="0" applyFont="1" applyFill="1" applyBorder="1" applyAlignment="1">
      <alignment horizontal="center" vertical="center" wrapText="1"/>
    </xf>
    <xf numFmtId="0" fontId="50" fillId="11" borderId="23" xfId="0" applyFont="1" applyFill="1" applyBorder="1" applyAlignment="1">
      <alignment horizontal="center" vertical="center" wrapText="1"/>
    </xf>
    <xf numFmtId="0" fontId="50" fillId="11" borderId="24" xfId="0" applyFont="1" applyFill="1" applyBorder="1" applyAlignment="1">
      <alignment horizontal="center" vertical="center" wrapText="1"/>
    </xf>
    <xf numFmtId="0" fontId="13" fillId="12" borderId="31" xfId="0" applyFont="1" applyFill="1" applyBorder="1" applyAlignment="1">
      <alignment horizontal="center" vertical="center"/>
    </xf>
    <xf numFmtId="0" fontId="13" fillId="12" borderId="32" xfId="0" applyFont="1" applyFill="1" applyBorder="1" applyAlignment="1">
      <alignment horizontal="center" vertical="center"/>
    </xf>
    <xf numFmtId="0" fontId="13" fillId="12" borderId="19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/>
    </xf>
    <xf numFmtId="0" fontId="38" fillId="11" borderId="33" xfId="0" applyFont="1" applyFill="1" applyBorder="1" applyAlignment="1">
      <alignment horizontal="center"/>
    </xf>
    <xf numFmtId="0" fontId="36" fillId="11" borderId="28" xfId="0" applyFont="1" applyFill="1" applyBorder="1" applyAlignment="1">
      <alignment horizontal="right"/>
    </xf>
    <xf numFmtId="0" fontId="36" fillId="11" borderId="33" xfId="0" applyFont="1" applyFill="1" applyBorder="1" applyAlignment="1">
      <alignment horizontal="right"/>
    </xf>
    <xf numFmtId="0" fontId="36" fillId="11" borderId="29" xfId="0" applyFont="1" applyFill="1" applyBorder="1" applyAlignment="1">
      <alignment horizontal="right"/>
    </xf>
    <xf numFmtId="0" fontId="12" fillId="11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" fontId="37" fillId="9" borderId="1" xfId="0" applyNumberFormat="1" applyFont="1" applyFill="1" applyBorder="1" applyAlignment="1">
      <alignment horizontal="center" vertical="center"/>
    </xf>
    <xf numFmtId="1" fontId="37" fillId="13" borderId="4" xfId="0" applyNumberFormat="1" applyFont="1" applyFill="1" applyBorder="1" applyAlignment="1">
      <alignment horizontal="center" vertical="center"/>
    </xf>
    <xf numFmtId="1" fontId="37" fillId="13" borderId="0" xfId="0" applyNumberFormat="1" applyFont="1" applyFill="1" applyBorder="1" applyAlignment="1">
      <alignment horizontal="center" vertical="center"/>
    </xf>
    <xf numFmtId="1" fontId="37" fillId="13" borderId="20" xfId="0" applyNumberFormat="1" applyFont="1" applyFill="1" applyBorder="1" applyAlignment="1">
      <alignment horizontal="center" vertical="center"/>
    </xf>
    <xf numFmtId="1" fontId="37" fillId="13" borderId="5" xfId="0" applyNumberFormat="1" applyFont="1" applyFill="1" applyBorder="1" applyAlignment="1">
      <alignment horizontal="center" vertical="center"/>
    </xf>
    <xf numFmtId="1" fontId="37" fillId="13" borderId="25" xfId="0" applyNumberFormat="1" applyFont="1" applyFill="1" applyBorder="1" applyAlignment="1">
      <alignment horizontal="center" vertical="center"/>
    </xf>
    <xf numFmtId="1" fontId="37" fillId="13" borderId="27" xfId="0" applyNumberFormat="1" applyFont="1" applyFill="1" applyBorder="1" applyAlignment="1">
      <alignment horizontal="center" vertical="center"/>
    </xf>
    <xf numFmtId="0" fontId="21" fillId="11" borderId="28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left" vertical="top"/>
    </xf>
    <xf numFmtId="0" fontId="15" fillId="11" borderId="25" xfId="0" applyFont="1" applyFill="1" applyBorder="1" applyAlignment="1">
      <alignment horizontal="left" vertical="top"/>
    </xf>
    <xf numFmtId="1" fontId="12" fillId="8" borderId="1" xfId="0" applyNumberFormat="1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21" fillId="11" borderId="25" xfId="0" applyFont="1" applyFill="1" applyBorder="1" applyAlignment="1">
      <alignment horizontal="center" vertical="center"/>
    </xf>
    <xf numFmtId="0" fontId="39" fillId="11" borderId="28" xfId="0" applyFont="1" applyFill="1" applyBorder="1" applyAlignment="1">
      <alignment horizontal="center" vertical="center"/>
    </xf>
    <xf numFmtId="0" fontId="39" fillId="11" borderId="33" xfId="0" applyFont="1" applyFill="1" applyBorder="1" applyAlignment="1">
      <alignment horizontal="center" vertical="center"/>
    </xf>
    <xf numFmtId="0" fontId="39" fillId="11" borderId="5" xfId="0" applyFont="1" applyFill="1" applyBorder="1" applyAlignment="1">
      <alignment horizontal="center" vertical="center"/>
    </xf>
    <xf numFmtId="0" fontId="39" fillId="11" borderId="25" xfId="0" applyFont="1" applyFill="1" applyBorder="1" applyAlignment="1">
      <alignment horizontal="center" vertical="center"/>
    </xf>
    <xf numFmtId="166" fontId="23" fillId="8" borderId="0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51" fillId="13" borderId="22" xfId="0" applyFont="1" applyFill="1" applyBorder="1" applyAlignment="1">
      <alignment horizontal="center" vertical="center"/>
    </xf>
    <xf numFmtId="0" fontId="51" fillId="13" borderId="23" xfId="0" applyFont="1" applyFill="1" applyBorder="1" applyAlignment="1">
      <alignment horizontal="center" vertical="center"/>
    </xf>
    <xf numFmtId="0" fontId="51" fillId="13" borderId="24" xfId="0" applyFont="1" applyFill="1" applyBorder="1" applyAlignment="1">
      <alignment horizontal="center" vertical="center"/>
    </xf>
    <xf numFmtId="0" fontId="51" fillId="14" borderId="22" xfId="0" applyFont="1" applyFill="1" applyBorder="1" applyAlignment="1">
      <alignment horizontal="center" vertical="center"/>
    </xf>
    <xf numFmtId="0" fontId="51" fillId="14" borderId="23" xfId="0" applyFont="1" applyFill="1" applyBorder="1" applyAlignment="1">
      <alignment horizontal="center" vertical="center"/>
    </xf>
    <xf numFmtId="0" fontId="51" fillId="14" borderId="24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 wrapText="1"/>
    </xf>
    <xf numFmtId="0" fontId="44" fillId="13" borderId="0" xfId="0" applyFont="1" applyFill="1" applyBorder="1" applyAlignment="1">
      <alignment horizontal="center" vertical="center"/>
    </xf>
    <xf numFmtId="0" fontId="44" fillId="13" borderId="25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top" wrapText="1"/>
    </xf>
    <xf numFmtId="0" fontId="15" fillId="11" borderId="25" xfId="0" applyFont="1" applyFill="1" applyBorder="1" applyAlignment="1">
      <alignment horizontal="center" vertical="top" wrapText="1"/>
    </xf>
    <xf numFmtId="9" fontId="48" fillId="14" borderId="2" xfId="1" applyFont="1" applyFill="1" applyBorder="1" applyAlignment="1">
      <alignment horizontal="center" vertical="center"/>
    </xf>
    <xf numFmtId="9" fontId="48" fillId="14" borderId="26" xfId="1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26" xfId="0" applyFont="1" applyFill="1" applyBorder="1" applyAlignment="1">
      <alignment horizontal="center" vertical="center"/>
    </xf>
    <xf numFmtId="0" fontId="45" fillId="13" borderId="2" xfId="0" applyFont="1" applyFill="1" applyBorder="1" applyAlignment="1">
      <alignment horizontal="center" vertical="center" wrapText="1"/>
    </xf>
    <xf numFmtId="0" fontId="45" fillId="13" borderId="3" xfId="0" applyFont="1" applyFill="1" applyBorder="1" applyAlignment="1">
      <alignment horizontal="center" vertical="center" wrapText="1"/>
    </xf>
    <xf numFmtId="0" fontId="45" fillId="13" borderId="26" xfId="0" applyFont="1" applyFill="1" applyBorder="1" applyAlignment="1">
      <alignment horizontal="center" vertical="center" wrapText="1"/>
    </xf>
    <xf numFmtId="1" fontId="45" fillId="13" borderId="2" xfId="0" applyNumberFormat="1" applyFont="1" applyFill="1" applyBorder="1" applyAlignment="1">
      <alignment horizontal="center" vertical="center" wrapText="1"/>
    </xf>
    <xf numFmtId="1" fontId="45" fillId="13" borderId="3" xfId="0" applyNumberFormat="1" applyFont="1" applyFill="1" applyBorder="1" applyAlignment="1">
      <alignment horizontal="center" vertical="center" wrapText="1"/>
    </xf>
    <xf numFmtId="1" fontId="45" fillId="13" borderId="26" xfId="0" applyNumberFormat="1" applyFont="1" applyFill="1" applyBorder="1" applyAlignment="1">
      <alignment horizontal="center" vertical="center" wrapText="1"/>
    </xf>
    <xf numFmtId="0" fontId="54" fillId="15" borderId="22" xfId="0" applyFont="1" applyFill="1" applyBorder="1" applyAlignment="1">
      <alignment horizontal="center" vertical="center"/>
    </xf>
    <xf numFmtId="0" fontId="54" fillId="15" borderId="23" xfId="0" applyFont="1" applyFill="1" applyBorder="1" applyAlignment="1">
      <alignment horizontal="center" vertical="center"/>
    </xf>
    <xf numFmtId="0" fontId="54" fillId="15" borderId="24" xfId="0" applyFont="1" applyFill="1" applyBorder="1" applyAlignment="1">
      <alignment horizontal="center" vertical="center"/>
    </xf>
    <xf numFmtId="0" fontId="53" fillId="8" borderId="33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2" fillId="14" borderId="2" xfId="0" applyFont="1" applyFill="1" applyBorder="1" applyAlignment="1">
      <alignment horizontal="center" vertical="center"/>
    </xf>
    <xf numFmtId="0" fontId="52" fillId="14" borderId="3" xfId="0" applyFont="1" applyFill="1" applyBorder="1" applyAlignment="1">
      <alignment horizontal="center" vertical="center"/>
    </xf>
    <xf numFmtId="0" fontId="52" fillId="14" borderId="26" xfId="0" applyFont="1" applyFill="1" applyBorder="1" applyAlignment="1">
      <alignment horizontal="center" vertical="center"/>
    </xf>
    <xf numFmtId="1" fontId="48" fillId="14" borderId="1" xfId="0" applyNumberFormat="1" applyFont="1" applyFill="1" applyBorder="1" applyAlignment="1">
      <alignment horizontal="center" vertical="center"/>
    </xf>
    <xf numFmtId="0" fontId="53" fillId="8" borderId="1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center" vertical="center"/>
    </xf>
    <xf numFmtId="0" fontId="46" fillId="14" borderId="25" xfId="0" applyFont="1" applyFill="1" applyBorder="1" applyAlignment="1">
      <alignment horizontal="center" vertical="center"/>
    </xf>
    <xf numFmtId="0" fontId="10" fillId="15" borderId="33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10" fillId="15" borderId="25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2" builtinId="3"/>
    <cellStyle name="Normal" xfId="0" builtinId="0"/>
    <cellStyle name="Normal 2" xfId="3" xr:uid="{00000000-0005-0000-0000-000003000000}"/>
    <cellStyle name="Porcentaje" xfId="1" builtinId="5"/>
  </cellStyles>
  <dxfs count="19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aezp\Local%20Settings\Temporary%20Internet%20Files\OLK2\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.nnhien199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2"/>
  <sheetViews>
    <sheetView topLeftCell="A7" zoomScale="115" zoomScaleNormal="115" workbookViewId="0">
      <selection activeCell="L13" sqref="L13"/>
    </sheetView>
  </sheetViews>
  <sheetFormatPr baseColWidth="10" defaultColWidth="9.109375" defaultRowHeight="13.8"/>
  <cols>
    <col min="1" max="1" width="9.109375" style="1"/>
    <col min="2" max="2" width="23.6640625" style="1" customWidth="1"/>
    <col min="3" max="7" width="8" style="1" customWidth="1"/>
    <col min="8" max="8" width="24.44140625" style="1" customWidth="1"/>
    <col min="9" max="11" width="8" style="1" customWidth="1"/>
    <col min="12" max="16384" width="9.109375" style="1"/>
  </cols>
  <sheetData>
    <row r="1" spans="1:11" ht="10.5" customHeight="1" thickTop="1">
      <c r="A1" s="14"/>
      <c r="B1" s="15"/>
      <c r="C1" s="15"/>
      <c r="D1" s="15"/>
      <c r="E1" s="16"/>
      <c r="F1" s="15"/>
      <c r="G1" s="15"/>
      <c r="H1" s="15"/>
      <c r="I1" s="15"/>
      <c r="J1" s="15"/>
      <c r="K1" s="17"/>
    </row>
    <row r="2" spans="1:11" s="9" customFormat="1" ht="18" customHeight="1">
      <c r="A2" s="153" t="s">
        <v>20</v>
      </c>
      <c r="B2" s="154"/>
      <c r="C2" s="154"/>
      <c r="D2" s="155"/>
      <c r="E2" s="12" t="s">
        <v>14</v>
      </c>
      <c r="F2" s="39">
        <v>3456</v>
      </c>
      <c r="G2" s="18"/>
      <c r="H2" s="35" t="s">
        <v>23</v>
      </c>
      <c r="I2" s="18"/>
      <c r="J2" s="18"/>
      <c r="K2" s="19"/>
    </row>
    <row r="3" spans="1:11" s="9" customFormat="1" ht="18" customHeight="1">
      <c r="A3" s="20"/>
      <c r="B3" s="18"/>
      <c r="C3" s="21" t="s">
        <v>21</v>
      </c>
      <c r="D3" s="18"/>
      <c r="E3" s="10"/>
      <c r="F3" s="21" t="s">
        <v>15</v>
      </c>
      <c r="G3" s="21" t="s">
        <v>16</v>
      </c>
      <c r="H3" s="21" t="s">
        <v>18</v>
      </c>
      <c r="I3" s="22" t="s">
        <v>19</v>
      </c>
      <c r="J3" s="43">
        <v>38418</v>
      </c>
      <c r="K3" s="19"/>
    </row>
    <row r="4" spans="1:11" s="9" customFormat="1" ht="18" customHeight="1">
      <c r="A4" s="23"/>
      <c r="B4" s="18"/>
      <c r="C4" s="39">
        <v>146</v>
      </c>
      <c r="D4" s="18"/>
      <c r="E4" s="12" t="s">
        <v>17</v>
      </c>
      <c r="F4" s="38" t="s">
        <v>27</v>
      </c>
      <c r="G4" s="38" t="s">
        <v>28</v>
      </c>
      <c r="H4" s="39" t="s">
        <v>29</v>
      </c>
      <c r="I4" s="18"/>
      <c r="J4" s="18"/>
      <c r="K4" s="19"/>
    </row>
    <row r="5" spans="1:11" s="9" customFormat="1" ht="7.5" customHeight="1">
      <c r="A5" s="23"/>
      <c r="B5" s="18"/>
      <c r="C5" s="18"/>
      <c r="D5" s="18"/>
      <c r="E5" s="11"/>
      <c r="F5" s="18"/>
      <c r="G5" s="18"/>
      <c r="H5" s="18"/>
      <c r="I5" s="18"/>
      <c r="J5" s="18"/>
      <c r="K5" s="19"/>
    </row>
    <row r="6" spans="1:11" s="13" customFormat="1" ht="20.100000000000001" customHeight="1">
      <c r="A6" s="24"/>
      <c r="B6" s="25"/>
      <c r="C6" s="151" t="s">
        <v>4</v>
      </c>
      <c r="D6" s="151"/>
      <c r="E6" s="151" t="s">
        <v>8</v>
      </c>
      <c r="F6" s="151"/>
      <c r="G6" s="151"/>
      <c r="H6" s="25"/>
      <c r="I6" s="151" t="s">
        <v>13</v>
      </c>
      <c r="J6" s="151"/>
      <c r="K6" s="152"/>
    </row>
    <row r="7" spans="1:11" s="2" customFormat="1" ht="20.399999999999999">
      <c r="A7" s="26" t="s">
        <v>0</v>
      </c>
      <c r="B7" s="5" t="s">
        <v>1</v>
      </c>
      <c r="C7" s="4" t="s">
        <v>2</v>
      </c>
      <c r="D7" s="4" t="s">
        <v>3</v>
      </c>
      <c r="E7" s="4" t="s">
        <v>5</v>
      </c>
      <c r="F7" s="4" t="s">
        <v>6</v>
      </c>
      <c r="G7" s="4" t="s">
        <v>7</v>
      </c>
      <c r="H7" s="7" t="s">
        <v>9</v>
      </c>
      <c r="I7" s="4" t="s">
        <v>10</v>
      </c>
      <c r="J7" s="4" t="s">
        <v>11</v>
      </c>
      <c r="K7" s="27" t="s">
        <v>12</v>
      </c>
    </row>
    <row r="8" spans="1:11" ht="27.9" customHeight="1">
      <c r="A8" s="37">
        <v>1</v>
      </c>
      <c r="B8" s="36" t="s">
        <v>30</v>
      </c>
      <c r="C8" s="38">
        <v>19</v>
      </c>
      <c r="D8" s="38">
        <v>19</v>
      </c>
      <c r="E8" s="38">
        <v>19</v>
      </c>
      <c r="F8" s="38"/>
      <c r="G8" s="40" t="s">
        <v>41</v>
      </c>
      <c r="H8" s="41" t="s">
        <v>50</v>
      </c>
      <c r="I8" s="40" t="s">
        <v>41</v>
      </c>
      <c r="J8" s="40"/>
      <c r="K8" s="42"/>
    </row>
    <row r="9" spans="1:11" ht="27.9" customHeight="1">
      <c r="A9" s="37">
        <v>2</v>
      </c>
      <c r="B9" s="36" t="s">
        <v>31</v>
      </c>
      <c r="C9" s="38">
        <v>15</v>
      </c>
      <c r="D9" s="38">
        <v>34</v>
      </c>
      <c r="E9" s="38">
        <v>15</v>
      </c>
      <c r="F9" s="38"/>
      <c r="G9" s="40"/>
      <c r="H9" s="41" t="s">
        <v>51</v>
      </c>
      <c r="I9" s="40"/>
      <c r="J9" s="40"/>
      <c r="K9" s="42" t="s">
        <v>41</v>
      </c>
    </row>
    <row r="10" spans="1:11" ht="27.9" customHeight="1">
      <c r="A10" s="37">
        <v>3</v>
      </c>
      <c r="B10" s="36" t="s">
        <v>32</v>
      </c>
      <c r="C10" s="38">
        <v>5</v>
      </c>
      <c r="D10" s="38">
        <v>39</v>
      </c>
      <c r="E10" s="38">
        <v>5</v>
      </c>
      <c r="F10" s="38"/>
      <c r="G10" s="40" t="s">
        <v>41</v>
      </c>
      <c r="H10" s="41" t="s">
        <v>50</v>
      </c>
      <c r="I10" s="40" t="s">
        <v>41</v>
      </c>
      <c r="J10" s="40"/>
      <c r="K10" s="42"/>
    </row>
    <row r="11" spans="1:11" ht="27.9" customHeight="1">
      <c r="A11" s="37">
        <v>4</v>
      </c>
      <c r="B11" s="36" t="s">
        <v>31</v>
      </c>
      <c r="C11" s="38">
        <v>7</v>
      </c>
      <c r="D11" s="38">
        <v>46</v>
      </c>
      <c r="E11" s="38">
        <v>7</v>
      </c>
      <c r="F11" s="38"/>
      <c r="G11" s="40"/>
      <c r="H11" s="41" t="s">
        <v>52</v>
      </c>
      <c r="I11" s="40"/>
      <c r="J11" s="40"/>
      <c r="K11" s="42" t="s">
        <v>41</v>
      </c>
    </row>
    <row r="12" spans="1:11" ht="27.9" customHeight="1">
      <c r="A12" s="37">
        <v>5</v>
      </c>
      <c r="B12" s="36" t="s">
        <v>33</v>
      </c>
      <c r="C12" s="38">
        <v>10</v>
      </c>
      <c r="D12" s="38">
        <v>56</v>
      </c>
      <c r="E12" s="38">
        <v>10</v>
      </c>
      <c r="F12" s="38"/>
      <c r="G12" s="40"/>
      <c r="H12" s="41" t="s">
        <v>53</v>
      </c>
      <c r="I12" s="40"/>
      <c r="J12" s="40"/>
      <c r="K12" s="42" t="s">
        <v>41</v>
      </c>
    </row>
    <row r="13" spans="1:11" ht="27.9" customHeight="1">
      <c r="A13" s="37">
        <v>6</v>
      </c>
      <c r="B13" s="36" t="s">
        <v>34</v>
      </c>
      <c r="C13" s="38">
        <v>20</v>
      </c>
      <c r="D13" s="38" t="s">
        <v>42</v>
      </c>
      <c r="E13" s="38">
        <v>20</v>
      </c>
      <c r="F13" s="38"/>
      <c r="G13" s="40" t="s">
        <v>41</v>
      </c>
      <c r="H13" s="41" t="s">
        <v>54</v>
      </c>
      <c r="I13" s="40"/>
      <c r="J13" s="40" t="s">
        <v>41</v>
      </c>
      <c r="K13" s="42" t="s">
        <v>41</v>
      </c>
    </row>
    <row r="14" spans="1:11" ht="27.9" customHeight="1">
      <c r="A14" s="37">
        <v>7</v>
      </c>
      <c r="B14" s="36" t="s">
        <v>35</v>
      </c>
      <c r="C14" s="38">
        <v>22</v>
      </c>
      <c r="D14" s="38" t="s">
        <v>43</v>
      </c>
      <c r="E14" s="38">
        <v>22</v>
      </c>
      <c r="F14" s="38"/>
      <c r="G14" s="39"/>
      <c r="H14" s="41" t="s">
        <v>51</v>
      </c>
      <c r="I14" s="40"/>
      <c r="J14" s="40"/>
      <c r="K14" s="42" t="s">
        <v>41</v>
      </c>
    </row>
    <row r="15" spans="1:11" ht="27.9" customHeight="1">
      <c r="A15" s="37">
        <v>8</v>
      </c>
      <c r="B15" s="36" t="s">
        <v>36</v>
      </c>
      <c r="C15" s="38">
        <v>4</v>
      </c>
      <c r="D15" s="38" t="s">
        <v>44</v>
      </c>
      <c r="E15" s="38">
        <v>4</v>
      </c>
      <c r="F15" s="38"/>
      <c r="G15" s="39"/>
      <c r="H15" s="41" t="s">
        <v>55</v>
      </c>
      <c r="I15" s="40" t="s">
        <v>41</v>
      </c>
      <c r="J15" s="40"/>
      <c r="K15" s="42" t="s">
        <v>41</v>
      </c>
    </row>
    <row r="16" spans="1:11" ht="27.9" customHeight="1">
      <c r="A16" s="37">
        <v>9</v>
      </c>
      <c r="B16" s="36" t="s">
        <v>37</v>
      </c>
      <c r="C16" s="38">
        <v>6</v>
      </c>
      <c r="D16" s="38" t="s">
        <v>45</v>
      </c>
      <c r="E16" s="38">
        <v>6</v>
      </c>
      <c r="F16" s="38"/>
      <c r="G16" s="39"/>
      <c r="H16" s="41" t="s">
        <v>54</v>
      </c>
      <c r="I16" s="40"/>
      <c r="J16" s="40" t="s">
        <v>41</v>
      </c>
      <c r="K16" s="42"/>
    </row>
    <row r="17" spans="1:11" ht="27.9" customHeight="1">
      <c r="A17" s="37">
        <v>10</v>
      </c>
      <c r="B17" s="36" t="s">
        <v>38</v>
      </c>
      <c r="C17" s="38">
        <v>11</v>
      </c>
      <c r="D17" s="38" t="s">
        <v>46</v>
      </c>
      <c r="E17" s="38">
        <v>11</v>
      </c>
      <c r="F17" s="38"/>
      <c r="G17" s="39"/>
      <c r="H17" s="41" t="s">
        <v>55</v>
      </c>
      <c r="I17" s="40" t="s">
        <v>41</v>
      </c>
      <c r="J17" s="40"/>
      <c r="K17" s="42" t="s">
        <v>41</v>
      </c>
    </row>
    <row r="18" spans="1:11" ht="27.9" customHeight="1">
      <c r="A18" s="37">
        <v>11</v>
      </c>
      <c r="B18" s="36" t="s">
        <v>39</v>
      </c>
      <c r="C18" s="38">
        <v>15</v>
      </c>
      <c r="D18" s="38" t="s">
        <v>47</v>
      </c>
      <c r="E18" s="38"/>
      <c r="F18" s="38">
        <v>15</v>
      </c>
      <c r="G18" s="39"/>
      <c r="H18" s="41"/>
      <c r="I18" s="40"/>
      <c r="J18" s="40"/>
      <c r="K18" s="42"/>
    </row>
    <row r="19" spans="1:11" ht="27.9" customHeight="1">
      <c r="A19" s="37">
        <v>12</v>
      </c>
      <c r="B19" s="36" t="s">
        <v>40</v>
      </c>
      <c r="C19" s="38">
        <v>12</v>
      </c>
      <c r="D19" s="38" t="s">
        <v>48</v>
      </c>
      <c r="E19" s="38">
        <v>12</v>
      </c>
      <c r="F19" s="38"/>
      <c r="G19" s="39"/>
      <c r="H19" s="41" t="s">
        <v>54</v>
      </c>
      <c r="I19" s="40"/>
      <c r="J19" s="40" t="s">
        <v>41</v>
      </c>
      <c r="K19" s="42"/>
    </row>
    <row r="20" spans="1:11" ht="27.9" customHeight="1">
      <c r="A20" s="28"/>
      <c r="B20" s="6"/>
      <c r="C20" s="3"/>
      <c r="D20" s="3"/>
      <c r="E20" s="3"/>
      <c r="F20" s="3"/>
      <c r="G20" s="3"/>
      <c r="H20" s="8"/>
      <c r="I20" s="3"/>
      <c r="J20" s="3"/>
      <c r="K20" s="29"/>
    </row>
    <row r="21" spans="1:11" ht="27.9" customHeight="1" thickBot="1">
      <c r="A21" s="30"/>
      <c r="B21" s="31" t="s">
        <v>22</v>
      </c>
      <c r="C21" s="44" t="s">
        <v>48</v>
      </c>
      <c r="D21" s="44" t="s">
        <v>48</v>
      </c>
      <c r="E21" s="44" t="s">
        <v>49</v>
      </c>
      <c r="F21" s="44">
        <v>15</v>
      </c>
      <c r="G21" s="32"/>
      <c r="H21" s="33"/>
      <c r="I21" s="32"/>
      <c r="J21" s="32"/>
      <c r="K21" s="34"/>
    </row>
    <row r="22" spans="1:11" ht="14.4" thickTop="1"/>
  </sheetData>
  <mergeCells count="4">
    <mergeCell ref="C6:D6"/>
    <mergeCell ref="E6:G6"/>
    <mergeCell ref="I6:K6"/>
    <mergeCell ref="A2:D2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8" tint="0.79998168889431442"/>
  </sheetPr>
  <dimension ref="A1:S58"/>
  <sheetViews>
    <sheetView tabSelected="1" topLeftCell="A7" workbookViewId="0">
      <selection activeCell="F13" sqref="F13"/>
    </sheetView>
  </sheetViews>
  <sheetFormatPr baseColWidth="10" defaultColWidth="9.109375" defaultRowHeight="10.199999999999999" zeroHeight="1"/>
  <cols>
    <col min="1" max="1" width="2.6640625" style="62" customWidth="1"/>
    <col min="2" max="2" width="2.44140625" style="62" customWidth="1"/>
    <col min="3" max="3" width="5.6640625" style="62" customWidth="1"/>
    <col min="4" max="4" width="9.109375" style="62"/>
    <col min="5" max="5" width="5.6640625" style="62" customWidth="1"/>
    <col min="6" max="6" width="9.109375" style="62"/>
    <col min="7" max="7" width="5.6640625" style="62" customWidth="1"/>
    <col min="8" max="8" width="9.109375" style="62"/>
    <col min="9" max="9" width="5.6640625" style="62" customWidth="1"/>
    <col min="10" max="10" width="9.109375" style="62"/>
    <col min="11" max="11" width="5.6640625" style="62" customWidth="1"/>
    <col min="12" max="12" width="9.109375" style="62"/>
    <col min="13" max="13" width="5.6640625" style="62" customWidth="1"/>
    <col min="14" max="14" width="9.109375" style="62"/>
    <col min="15" max="15" width="5.6640625" style="62" customWidth="1"/>
    <col min="16" max="16" width="9.109375" style="62"/>
    <col min="17" max="17" width="5.6640625" style="62" hidden="1" customWidth="1"/>
    <col min="18" max="256" width="0" style="62" hidden="1" customWidth="1"/>
    <col min="257" max="16384" width="9.109375" style="62"/>
  </cols>
  <sheetData>
    <row r="1" spans="1:16" ht="61.5" customHeight="1">
      <c r="A1" s="156" t="s">
        <v>71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/>
    <row r="3" spans="1:16" ht="16.2">
      <c r="B3" s="63" t="s">
        <v>76</v>
      </c>
      <c r="H3" s="64"/>
      <c r="I3" s="64"/>
      <c r="J3" s="64"/>
      <c r="K3" s="64"/>
      <c r="L3" s="64"/>
    </row>
    <row r="4" spans="1:16">
      <c r="H4" s="64"/>
      <c r="I4" s="64"/>
      <c r="J4" s="64"/>
      <c r="K4" s="64"/>
      <c r="L4" s="64"/>
    </row>
    <row r="5" spans="1:16" ht="10.8" thickBot="1">
      <c r="B5" s="65" t="s">
        <v>72</v>
      </c>
      <c r="C5" s="66"/>
      <c r="D5" s="66"/>
      <c r="E5" s="66"/>
      <c r="F5" s="66"/>
      <c r="G5" s="66"/>
      <c r="H5" s="64"/>
      <c r="I5" s="64"/>
      <c r="J5" s="64"/>
      <c r="K5" s="64"/>
      <c r="L5" s="64"/>
    </row>
    <row r="6" spans="1:16"/>
    <row r="7" spans="1:16" ht="10.5" customHeight="1">
      <c r="B7" s="157" t="s">
        <v>77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1:16"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</row>
    <row r="10" spans="1:16">
      <c r="I10" s="67"/>
      <c r="J10" s="67"/>
    </row>
    <row r="11" spans="1:16" ht="10.8" thickBot="1">
      <c r="B11" s="65" t="s">
        <v>73</v>
      </c>
      <c r="C11" s="66"/>
      <c r="D11" s="66"/>
      <c r="E11" s="66"/>
      <c r="F11" s="66"/>
      <c r="G11" s="66"/>
      <c r="I11" s="67"/>
      <c r="J11" s="67"/>
    </row>
    <row r="12" spans="1:16">
      <c r="I12" s="67"/>
      <c r="J12" s="67"/>
    </row>
    <row r="13" spans="1:16" ht="10.5" customHeight="1">
      <c r="B13" s="64" t="s">
        <v>78</v>
      </c>
      <c r="C13" s="64"/>
      <c r="D13" s="64"/>
      <c r="E13" s="64"/>
      <c r="F13" s="64"/>
      <c r="G13" s="64"/>
      <c r="H13" s="64"/>
      <c r="I13" s="68"/>
      <c r="J13" s="68"/>
      <c r="K13" s="68"/>
      <c r="L13" s="68"/>
      <c r="M13" s="68"/>
    </row>
    <row r="14" spans="1:16" ht="13.2">
      <c r="B14" s="64"/>
      <c r="C14" s="64"/>
      <c r="D14" s="64"/>
      <c r="E14" s="64"/>
      <c r="F14" s="64"/>
      <c r="G14" s="64"/>
      <c r="H14" s="64"/>
      <c r="I14" s="68"/>
      <c r="J14" s="68"/>
      <c r="K14" s="68"/>
      <c r="L14" s="68"/>
      <c r="M14" s="68"/>
    </row>
    <row r="15" spans="1:16">
      <c r="I15" s="67" t="s">
        <v>74</v>
      </c>
      <c r="J15" s="67" t="s">
        <v>74</v>
      </c>
    </row>
    <row r="16" spans="1:16" ht="10.8" thickBot="1">
      <c r="B16" s="65" t="s">
        <v>75</v>
      </c>
      <c r="C16" s="66"/>
      <c r="D16" s="66"/>
      <c r="E16" s="66"/>
      <c r="F16" s="66"/>
      <c r="G16" s="66"/>
      <c r="I16" s="67" t="s">
        <v>74</v>
      </c>
      <c r="J16" s="67" t="s">
        <v>74</v>
      </c>
    </row>
    <row r="17" spans="2:19">
      <c r="I17" s="67" t="s">
        <v>74</v>
      </c>
      <c r="J17" s="67" t="s">
        <v>74</v>
      </c>
    </row>
    <row r="18" spans="2:19" ht="10.5" customHeight="1">
      <c r="B18" s="157" t="s">
        <v>149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2:19" ht="13.2">
      <c r="B19" s="158" t="s">
        <v>150</v>
      </c>
      <c r="C19" s="159"/>
      <c r="D19" s="159"/>
      <c r="E19" s="159"/>
      <c r="F19" s="159"/>
      <c r="G19" s="159"/>
    </row>
    <row r="20" spans="2:19"/>
    <row r="21" spans="2:19"/>
    <row r="22" spans="2:19"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2:19"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2:19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2:19"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2:19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2:19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2:19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spans="2:19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2:19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2:19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2:19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3:19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3:19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3:19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3:19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3:19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3:19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3:19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3:19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3:19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3:19"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3:19"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3:19"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3:19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3:19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3:19"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3:19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3:19"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3:19"/>
    <row r="51" spans="3:19"/>
    <row r="52" spans="3:19"/>
    <row r="53" spans="3:19"/>
    <row r="54" spans="3:19"/>
    <row r="55" spans="3:19"/>
    <row r="56" spans="3:19"/>
    <row r="57" spans="3:19"/>
    <row r="58" spans="3:19"/>
  </sheetData>
  <mergeCells count="4">
    <mergeCell ref="A1:P1"/>
    <mergeCell ref="B7:P9"/>
    <mergeCell ref="B18:P18"/>
    <mergeCell ref="B19:G19"/>
  </mergeCells>
  <conditionalFormatting sqref="I15:J17 I10:J12">
    <cfRule type="expression" dxfId="18" priority="1" stopIfTrue="1">
      <formula>COUNTBLANK(I10)=0</formula>
    </cfRule>
  </conditionalFormatting>
  <hyperlinks>
    <hyperlink ref="B19" r:id="rId1" xr:uid="{00000000-0004-0000-0100-000000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8" tint="0.39997558519241921"/>
    <pageSetUpPr fitToPage="1"/>
  </sheetPr>
  <dimension ref="A1:AQ47"/>
  <sheetViews>
    <sheetView showGridLines="0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13" sqref="G13"/>
    </sheetView>
  </sheetViews>
  <sheetFormatPr baseColWidth="10" defaultColWidth="0" defaultRowHeight="13.2" zeroHeight="1"/>
  <cols>
    <col min="1" max="1" width="6.5546875" customWidth="1"/>
    <col min="2" max="2" width="23.33203125" style="118" customWidth="1"/>
    <col min="3" max="3" width="13.5546875" customWidth="1"/>
    <col min="4" max="4" width="15" customWidth="1"/>
    <col min="5" max="5" width="11.33203125" customWidth="1"/>
    <col min="6" max="7" width="12.5546875" customWidth="1"/>
    <col min="8" max="8" width="11.6640625" customWidth="1"/>
    <col min="9" max="9" width="12.44140625" customWidth="1"/>
    <col min="10" max="41" width="5.33203125" customWidth="1"/>
    <col min="42" max="42" width="9.109375" customWidth="1"/>
    <col min="43" max="43" width="0" hidden="1" customWidth="1"/>
    <col min="44" max="16384" width="9.109375" hidden="1"/>
  </cols>
  <sheetData>
    <row r="1" spans="1:42" s="45" customFormat="1" ht="36" customHeight="1">
      <c r="A1" s="177" t="s">
        <v>80</v>
      </c>
      <c r="B1" s="177"/>
      <c r="C1" s="177"/>
      <c r="D1" s="178"/>
      <c r="E1" s="178"/>
      <c r="F1" s="178"/>
      <c r="G1" s="178"/>
      <c r="H1" s="178"/>
      <c r="I1" s="178"/>
      <c r="J1" s="178"/>
      <c r="K1" s="179" t="s">
        <v>58</v>
      </c>
      <c r="L1" s="179"/>
      <c r="M1" s="179"/>
      <c r="N1" s="179"/>
      <c r="O1" s="180"/>
      <c r="P1" s="180"/>
      <c r="Q1" s="180"/>
      <c r="R1" s="180"/>
      <c r="S1" s="180"/>
      <c r="T1" s="180"/>
      <c r="U1" s="180"/>
      <c r="V1" s="180"/>
      <c r="W1" s="189" t="s">
        <v>59</v>
      </c>
      <c r="X1" s="189"/>
      <c r="Y1" s="189"/>
      <c r="Z1" s="189"/>
      <c r="AA1" s="205">
        <f ca="1">TODAY()</f>
        <v>44874</v>
      </c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85"/>
      <c r="AM1" s="85"/>
      <c r="AN1" s="85"/>
      <c r="AO1" s="85"/>
      <c r="AP1" s="85"/>
    </row>
    <row r="2" spans="1:42" s="45" customFormat="1" ht="29.25" customHeight="1">
      <c r="A2" s="201" t="s">
        <v>89</v>
      </c>
      <c r="B2" s="202"/>
      <c r="C2" s="202"/>
      <c r="D2" s="202"/>
      <c r="E2" s="197" t="s">
        <v>93</v>
      </c>
      <c r="F2" s="197"/>
      <c r="G2" s="197"/>
      <c r="H2" s="197"/>
      <c r="I2" s="125">
        <f>J41</f>
        <v>480</v>
      </c>
      <c r="J2" s="91"/>
      <c r="K2" s="188" t="s">
        <v>81</v>
      </c>
      <c r="L2" s="189"/>
      <c r="M2" s="189"/>
      <c r="N2" s="189"/>
      <c r="O2" s="198"/>
      <c r="P2" s="198"/>
      <c r="Q2" s="198"/>
      <c r="R2" s="198"/>
      <c r="S2" s="198"/>
      <c r="T2" s="198"/>
      <c r="U2" s="198"/>
      <c r="V2" s="198"/>
      <c r="W2" s="191"/>
      <c r="X2" s="191"/>
      <c r="Y2" s="191"/>
      <c r="Z2" s="191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85"/>
      <c r="AM2" s="85"/>
      <c r="AN2" s="85"/>
      <c r="AO2" s="85"/>
      <c r="AP2" s="85"/>
    </row>
    <row r="3" spans="1:42" s="45" customFormat="1" ht="27" customHeight="1">
      <c r="A3" s="203"/>
      <c r="B3" s="204"/>
      <c r="C3" s="204"/>
      <c r="D3" s="204"/>
      <c r="E3" s="197" t="s">
        <v>133</v>
      </c>
      <c r="F3" s="197"/>
      <c r="G3" s="197"/>
      <c r="H3" s="197"/>
      <c r="I3" s="126">
        <f>SUM(J7:AO7)*J6</f>
        <v>160</v>
      </c>
      <c r="J3" s="92"/>
      <c r="K3" s="190"/>
      <c r="L3" s="191"/>
      <c r="M3" s="191"/>
      <c r="N3" s="191"/>
      <c r="O3" s="199"/>
      <c r="P3" s="199"/>
      <c r="Q3" s="199"/>
      <c r="R3" s="199"/>
      <c r="S3" s="199"/>
      <c r="T3" s="199"/>
      <c r="U3" s="199"/>
      <c r="V3" s="199"/>
      <c r="W3" s="200"/>
      <c r="X3" s="200"/>
      <c r="Y3" s="200"/>
      <c r="Z3" s="200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85"/>
      <c r="AM3" s="85"/>
      <c r="AN3" s="85"/>
      <c r="AO3" s="85"/>
      <c r="AP3" s="93" t="s">
        <v>126</v>
      </c>
    </row>
    <row r="4" spans="1:42" ht="12.75" customHeight="1">
      <c r="A4" s="192" t="s">
        <v>79</v>
      </c>
      <c r="B4" s="192"/>
      <c r="C4" s="192"/>
      <c r="D4" s="192"/>
      <c r="E4" s="192"/>
      <c r="F4" s="192"/>
      <c r="G4" s="192"/>
      <c r="H4" s="192"/>
      <c r="I4" s="192"/>
      <c r="K4" s="195" t="s">
        <v>126</v>
      </c>
      <c r="L4" s="195"/>
      <c r="M4" s="195"/>
      <c r="N4" s="195"/>
      <c r="O4" s="195"/>
      <c r="P4" s="195"/>
      <c r="Q4" s="181">
        <f>SUMIF($I$8:$I$40,K4,$H$8:$H$40)</f>
        <v>155</v>
      </c>
      <c r="R4" s="181"/>
      <c r="S4" s="181"/>
      <c r="T4" s="196" t="s">
        <v>127</v>
      </c>
      <c r="U4" s="196"/>
      <c r="V4" s="196"/>
      <c r="W4" s="196"/>
      <c r="X4" s="196"/>
      <c r="Y4" s="196"/>
      <c r="Z4" s="194">
        <f>SUMIF($I$8:$I$40,T4,$H$8:$H$40)</f>
        <v>45</v>
      </c>
      <c r="AA4" s="194"/>
      <c r="AB4" s="194"/>
      <c r="AC4" s="206" t="s">
        <v>92</v>
      </c>
      <c r="AD4" s="206"/>
      <c r="AE4" s="206"/>
      <c r="AF4" s="206"/>
      <c r="AG4" s="206"/>
      <c r="AH4" s="206"/>
      <c r="AI4" s="182">
        <f>SUMIF($I$8:$I$40,AC4,$H$8:$H$40)</f>
        <v>280</v>
      </c>
      <c r="AJ4" s="183"/>
      <c r="AK4" s="184"/>
      <c r="AL4" s="86"/>
      <c r="AM4" s="86"/>
      <c r="AN4" s="86"/>
      <c r="AO4" s="86"/>
      <c r="AP4" s="89" t="s">
        <v>127</v>
      </c>
    </row>
    <row r="5" spans="1:42" ht="12.75" customHeight="1">
      <c r="A5" s="193"/>
      <c r="B5" s="193"/>
      <c r="C5" s="193"/>
      <c r="D5" s="193"/>
      <c r="E5" s="193"/>
      <c r="F5" s="193"/>
      <c r="G5" s="193"/>
      <c r="H5" s="193"/>
      <c r="I5" s="193"/>
      <c r="J5" s="90"/>
      <c r="K5" s="195"/>
      <c r="L5" s="195"/>
      <c r="M5" s="195"/>
      <c r="N5" s="195"/>
      <c r="O5" s="195"/>
      <c r="P5" s="195"/>
      <c r="Q5" s="181"/>
      <c r="R5" s="181"/>
      <c r="S5" s="181"/>
      <c r="T5" s="196"/>
      <c r="U5" s="196"/>
      <c r="V5" s="196"/>
      <c r="W5" s="196"/>
      <c r="X5" s="196"/>
      <c r="Y5" s="196"/>
      <c r="Z5" s="194"/>
      <c r="AA5" s="194"/>
      <c r="AB5" s="194"/>
      <c r="AC5" s="206"/>
      <c r="AD5" s="206"/>
      <c r="AE5" s="206"/>
      <c r="AF5" s="206"/>
      <c r="AG5" s="206"/>
      <c r="AH5" s="206"/>
      <c r="AI5" s="185"/>
      <c r="AJ5" s="186"/>
      <c r="AK5" s="187"/>
      <c r="AL5" s="86"/>
      <c r="AM5" s="86"/>
      <c r="AN5" s="86"/>
      <c r="AO5" s="86"/>
      <c r="AP5" s="89" t="s">
        <v>92</v>
      </c>
    </row>
    <row r="6" spans="1:42" s="79" customFormat="1" ht="56.25" customHeight="1">
      <c r="A6" s="76" t="s">
        <v>56</v>
      </c>
      <c r="B6" s="116" t="s">
        <v>57</v>
      </c>
      <c r="C6" s="77" t="s">
        <v>60</v>
      </c>
      <c r="D6" s="76" t="s">
        <v>86</v>
      </c>
      <c r="E6" s="78" t="s">
        <v>124</v>
      </c>
      <c r="F6" s="87" t="s">
        <v>125</v>
      </c>
      <c r="G6" s="87" t="s">
        <v>128</v>
      </c>
      <c r="H6" s="87" t="s">
        <v>94</v>
      </c>
      <c r="I6" s="87" t="s">
        <v>91</v>
      </c>
      <c r="J6" s="76">
        <v>5</v>
      </c>
      <c r="K6" s="76">
        <v>10</v>
      </c>
      <c r="L6" s="76">
        <v>15</v>
      </c>
      <c r="M6" s="76">
        <v>20</v>
      </c>
      <c r="N6" s="76">
        <v>25</v>
      </c>
      <c r="O6" s="76">
        <v>30</v>
      </c>
      <c r="P6" s="76">
        <v>35</v>
      </c>
      <c r="Q6" s="76">
        <v>40</v>
      </c>
      <c r="R6" s="76">
        <v>45</v>
      </c>
      <c r="S6" s="76">
        <v>50</v>
      </c>
      <c r="T6" s="76">
        <v>55</v>
      </c>
      <c r="U6" s="76">
        <v>60</v>
      </c>
      <c r="V6" s="76">
        <v>65</v>
      </c>
      <c r="W6" s="76">
        <v>70</v>
      </c>
      <c r="X6" s="76">
        <v>75</v>
      </c>
      <c r="Y6" s="76">
        <v>80</v>
      </c>
      <c r="Z6" s="76">
        <v>85</v>
      </c>
      <c r="AA6" s="76">
        <v>90</v>
      </c>
      <c r="AB6" s="76">
        <v>95</v>
      </c>
      <c r="AC6" s="76">
        <v>100</v>
      </c>
      <c r="AD6" s="76">
        <v>105</v>
      </c>
      <c r="AE6" s="76">
        <v>110</v>
      </c>
      <c r="AF6" s="76">
        <v>115</v>
      </c>
      <c r="AG6" s="76">
        <v>120</v>
      </c>
      <c r="AH6" s="76">
        <v>125</v>
      </c>
      <c r="AI6" s="76">
        <v>130</v>
      </c>
      <c r="AJ6" s="76">
        <v>135</v>
      </c>
      <c r="AK6" s="76">
        <v>140</v>
      </c>
      <c r="AL6" s="76">
        <v>145</v>
      </c>
      <c r="AM6" s="76">
        <v>150</v>
      </c>
      <c r="AN6" s="76">
        <v>155</v>
      </c>
      <c r="AO6" s="76">
        <v>160</v>
      </c>
      <c r="AP6" s="84" t="s">
        <v>63</v>
      </c>
    </row>
    <row r="7" spans="1:42" s="79" customFormat="1" ht="26.25" hidden="1" customHeight="1">
      <c r="A7" s="127"/>
      <c r="B7" s="128"/>
      <c r="C7" s="129"/>
      <c r="D7" s="76"/>
      <c r="E7" s="87"/>
      <c r="F7" s="87"/>
      <c r="G7" s="87"/>
      <c r="H7" s="87"/>
      <c r="I7" s="87"/>
      <c r="J7" s="76">
        <f>IF(COUNTIF(J8:J40,"I")&gt;0,1,0)</f>
        <v>1</v>
      </c>
      <c r="K7" s="76">
        <f t="shared" ref="K7:AO7" si="0">IF(COUNTIF(K8:K40,"I")&gt;0,1,0)</f>
        <v>1</v>
      </c>
      <c r="L7" s="76">
        <f t="shared" si="0"/>
        <v>1</v>
      </c>
      <c r="M7" s="76">
        <f t="shared" si="0"/>
        <v>1</v>
      </c>
      <c r="N7" s="76">
        <f t="shared" si="0"/>
        <v>1</v>
      </c>
      <c r="O7" s="76">
        <f t="shared" si="0"/>
        <v>1</v>
      </c>
      <c r="P7" s="76">
        <f t="shared" si="0"/>
        <v>1</v>
      </c>
      <c r="Q7" s="76">
        <f t="shared" si="0"/>
        <v>1</v>
      </c>
      <c r="R7" s="76">
        <f t="shared" si="0"/>
        <v>1</v>
      </c>
      <c r="S7" s="76">
        <f t="shared" si="0"/>
        <v>1</v>
      </c>
      <c r="T7" s="76">
        <f t="shared" si="0"/>
        <v>1</v>
      </c>
      <c r="U7" s="76">
        <f t="shared" si="0"/>
        <v>1</v>
      </c>
      <c r="V7" s="76">
        <f t="shared" si="0"/>
        <v>1</v>
      </c>
      <c r="W7" s="76">
        <f t="shared" si="0"/>
        <v>1</v>
      </c>
      <c r="X7" s="76">
        <f t="shared" si="0"/>
        <v>1</v>
      </c>
      <c r="Y7" s="76">
        <f t="shared" si="0"/>
        <v>1</v>
      </c>
      <c r="Z7" s="76">
        <f t="shared" si="0"/>
        <v>1</v>
      </c>
      <c r="AA7" s="76">
        <f t="shared" si="0"/>
        <v>1</v>
      </c>
      <c r="AB7" s="76">
        <f t="shared" si="0"/>
        <v>1</v>
      </c>
      <c r="AC7" s="76">
        <f t="shared" si="0"/>
        <v>1</v>
      </c>
      <c r="AD7" s="76">
        <f t="shared" si="0"/>
        <v>1</v>
      </c>
      <c r="AE7" s="76">
        <f t="shared" si="0"/>
        <v>1</v>
      </c>
      <c r="AF7" s="76">
        <f t="shared" si="0"/>
        <v>1</v>
      </c>
      <c r="AG7" s="76">
        <f t="shared" si="0"/>
        <v>1</v>
      </c>
      <c r="AH7" s="76">
        <f t="shared" si="0"/>
        <v>1</v>
      </c>
      <c r="AI7" s="76">
        <f t="shared" si="0"/>
        <v>1</v>
      </c>
      <c r="AJ7" s="76">
        <f t="shared" si="0"/>
        <v>1</v>
      </c>
      <c r="AK7" s="76">
        <f t="shared" si="0"/>
        <v>1</v>
      </c>
      <c r="AL7" s="76">
        <f t="shared" si="0"/>
        <v>1</v>
      </c>
      <c r="AM7" s="76">
        <f t="shared" si="0"/>
        <v>1</v>
      </c>
      <c r="AN7" s="76">
        <f t="shared" si="0"/>
        <v>1</v>
      </c>
      <c r="AO7" s="76">
        <f t="shared" si="0"/>
        <v>1</v>
      </c>
      <c r="AP7" s="130"/>
    </row>
    <row r="8" spans="1:42" ht="17.399999999999999">
      <c r="A8" s="160">
        <v>1</v>
      </c>
      <c r="B8" s="163" t="s">
        <v>107</v>
      </c>
      <c r="C8" s="166" t="s">
        <v>109</v>
      </c>
      <c r="D8" s="72" t="s">
        <v>58</v>
      </c>
      <c r="E8" s="75" t="str">
        <f>IF(COUNTIF($J8:$AO8,"I")*5=0,"",COUNTIF($J8:$AO8,"I")*5)</f>
        <v/>
      </c>
      <c r="F8" s="73" t="str">
        <f>IF(COUNTIF($J8:$AO8,"E")*5=0,"",COUNTIF($J8:$AO8,"E")*5)</f>
        <v/>
      </c>
      <c r="G8" s="74">
        <f>IF(COUNTIF($J8:$AO8,"W")*5=0,"",COUNTIF($J8:$AO8,"W")*5)</f>
        <v>5</v>
      </c>
      <c r="H8" s="73">
        <f>SUM(E8:G8)</f>
        <v>5</v>
      </c>
      <c r="I8" s="94" t="s">
        <v>127</v>
      </c>
      <c r="J8" s="70" t="s">
        <v>129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169">
        <f>SUM(E8:F10)</f>
        <v>5</v>
      </c>
    </row>
    <row r="9" spans="1:42" ht="17.399999999999999">
      <c r="A9" s="161"/>
      <c r="B9" s="164"/>
      <c r="C9" s="167"/>
      <c r="D9" s="72" t="s">
        <v>87</v>
      </c>
      <c r="E9" s="75">
        <f t="shared" ref="E9:E40" si="1">IF(COUNTIF($J9:$AO9,"I")*5=0,"",COUNTIF($J9:$AO9,"I")*5)</f>
        <v>5</v>
      </c>
      <c r="F9" s="73" t="str">
        <f t="shared" ref="F9:F40" si="2">IF(COUNTIF($J9:$AO9,"E")*5=0,"",COUNTIF($J9:$AO9,"E")*5)</f>
        <v/>
      </c>
      <c r="G9" s="74" t="str">
        <f t="shared" ref="G9:G40" si="3">IF(COUNTIF($J9:$AO9,"W")*5=0,"",COUNTIF($J9:$AO9,"W")*5)</f>
        <v/>
      </c>
      <c r="H9" s="73">
        <f t="shared" ref="H9:H40" si="4">SUM(E9:G9)</f>
        <v>5</v>
      </c>
      <c r="I9" s="94" t="s">
        <v>126</v>
      </c>
      <c r="J9" s="70" t="s">
        <v>130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170"/>
    </row>
    <row r="10" spans="1:42" ht="17.399999999999999">
      <c r="A10" s="162"/>
      <c r="B10" s="165"/>
      <c r="C10" s="168"/>
      <c r="D10" s="72" t="s">
        <v>88</v>
      </c>
      <c r="E10" s="75" t="str">
        <f t="shared" si="1"/>
        <v/>
      </c>
      <c r="F10" s="73" t="str">
        <f t="shared" si="2"/>
        <v/>
      </c>
      <c r="G10" s="74" t="str">
        <f t="shared" si="3"/>
        <v/>
      </c>
      <c r="H10" s="73">
        <f t="shared" si="4"/>
        <v>0</v>
      </c>
      <c r="I10" s="94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171"/>
    </row>
    <row r="11" spans="1:42" ht="17.399999999999999">
      <c r="A11" s="160">
        <v>2</v>
      </c>
      <c r="B11" s="163" t="s">
        <v>108</v>
      </c>
      <c r="C11" s="166" t="s">
        <v>85</v>
      </c>
      <c r="D11" s="72" t="s">
        <v>58</v>
      </c>
      <c r="E11" s="75" t="str">
        <f t="shared" si="1"/>
        <v/>
      </c>
      <c r="F11" s="73" t="str">
        <f t="shared" si="2"/>
        <v/>
      </c>
      <c r="G11" s="74">
        <f t="shared" si="3"/>
        <v>15</v>
      </c>
      <c r="H11" s="73">
        <f t="shared" si="4"/>
        <v>15</v>
      </c>
      <c r="I11" s="94" t="s">
        <v>92</v>
      </c>
      <c r="J11" s="70"/>
      <c r="K11" s="70" t="s">
        <v>129</v>
      </c>
      <c r="L11" s="70" t="s">
        <v>129</v>
      </c>
      <c r="M11" s="70" t="s">
        <v>129</v>
      </c>
      <c r="N11" s="70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169">
        <f>SUM(E11:F13)</f>
        <v>35</v>
      </c>
    </row>
    <row r="12" spans="1:42" ht="17.399999999999999">
      <c r="A12" s="161"/>
      <c r="B12" s="164"/>
      <c r="C12" s="167"/>
      <c r="D12" s="72" t="s">
        <v>87</v>
      </c>
      <c r="E12" s="75">
        <f t="shared" si="1"/>
        <v>15</v>
      </c>
      <c r="F12" s="73" t="str">
        <f t="shared" si="2"/>
        <v/>
      </c>
      <c r="G12" s="74" t="str">
        <f t="shared" si="3"/>
        <v/>
      </c>
      <c r="H12" s="73">
        <f t="shared" si="4"/>
        <v>15</v>
      </c>
      <c r="I12" s="94" t="s">
        <v>92</v>
      </c>
      <c r="J12" s="70"/>
      <c r="K12" s="70" t="s">
        <v>130</v>
      </c>
      <c r="L12" s="70" t="s">
        <v>130</v>
      </c>
      <c r="M12" s="70" t="s">
        <v>130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170"/>
    </row>
    <row r="13" spans="1:42" ht="17.399999999999999">
      <c r="A13" s="162"/>
      <c r="B13" s="165"/>
      <c r="C13" s="168"/>
      <c r="D13" s="72" t="s">
        <v>88</v>
      </c>
      <c r="E13" s="75">
        <f t="shared" si="1"/>
        <v>15</v>
      </c>
      <c r="F13" s="73">
        <f t="shared" si="2"/>
        <v>5</v>
      </c>
      <c r="G13" s="74" t="str">
        <f t="shared" si="3"/>
        <v/>
      </c>
      <c r="H13" s="73">
        <f t="shared" si="4"/>
        <v>20</v>
      </c>
      <c r="I13" s="94" t="s">
        <v>92</v>
      </c>
      <c r="J13" s="70" t="s">
        <v>131</v>
      </c>
      <c r="K13" s="70" t="s">
        <v>130</v>
      </c>
      <c r="L13" s="70" t="s">
        <v>130</v>
      </c>
      <c r="M13" s="70" t="s">
        <v>130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171"/>
    </row>
    <row r="14" spans="1:42" ht="17.399999999999999">
      <c r="A14" s="160">
        <v>3</v>
      </c>
      <c r="B14" s="163" t="s">
        <v>110</v>
      </c>
      <c r="C14" s="166" t="s">
        <v>114</v>
      </c>
      <c r="D14" s="72" t="s">
        <v>58</v>
      </c>
      <c r="E14" s="75" t="str">
        <f t="shared" si="1"/>
        <v/>
      </c>
      <c r="F14" s="73" t="str">
        <f t="shared" si="2"/>
        <v/>
      </c>
      <c r="G14" s="74">
        <f t="shared" si="3"/>
        <v>25</v>
      </c>
      <c r="H14" s="73">
        <f t="shared" si="4"/>
        <v>25</v>
      </c>
      <c r="I14" s="94" t="s">
        <v>127</v>
      </c>
      <c r="J14" s="70"/>
      <c r="K14" s="70"/>
      <c r="L14" s="70"/>
      <c r="M14" s="70"/>
      <c r="N14" s="70" t="s">
        <v>129</v>
      </c>
      <c r="O14" s="70" t="s">
        <v>129</v>
      </c>
      <c r="P14" s="70" t="s">
        <v>129</v>
      </c>
      <c r="Q14" s="70" t="s">
        <v>129</v>
      </c>
      <c r="R14" s="70" t="s">
        <v>129</v>
      </c>
      <c r="S14" s="70"/>
      <c r="T14" s="70"/>
      <c r="U14" s="70"/>
      <c r="V14" s="70"/>
      <c r="W14" s="71"/>
      <c r="X14" s="71"/>
      <c r="Y14" s="71"/>
      <c r="Z14" s="71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169">
        <f>SUM(E14:F16)</f>
        <v>40</v>
      </c>
    </row>
    <row r="15" spans="1:42" ht="17.399999999999999">
      <c r="A15" s="161"/>
      <c r="B15" s="164"/>
      <c r="C15" s="167"/>
      <c r="D15" s="72" t="s">
        <v>87</v>
      </c>
      <c r="E15" s="75">
        <f t="shared" si="1"/>
        <v>15</v>
      </c>
      <c r="F15" s="73" t="str">
        <f t="shared" si="2"/>
        <v/>
      </c>
      <c r="G15" s="74">
        <f t="shared" si="3"/>
        <v>10</v>
      </c>
      <c r="H15" s="73">
        <f t="shared" si="4"/>
        <v>25</v>
      </c>
      <c r="I15" s="94" t="s">
        <v>126</v>
      </c>
      <c r="J15" s="70"/>
      <c r="K15" s="70"/>
      <c r="L15" s="70"/>
      <c r="M15" s="70"/>
      <c r="N15" s="70" t="s">
        <v>130</v>
      </c>
      <c r="O15" s="70" t="s">
        <v>130</v>
      </c>
      <c r="P15" s="70" t="s">
        <v>130</v>
      </c>
      <c r="Q15" s="70" t="s">
        <v>129</v>
      </c>
      <c r="R15" s="70" t="s">
        <v>129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170"/>
    </row>
    <row r="16" spans="1:42" ht="17.399999999999999">
      <c r="A16" s="162"/>
      <c r="B16" s="165"/>
      <c r="C16" s="168"/>
      <c r="D16" s="72" t="s">
        <v>88</v>
      </c>
      <c r="E16" s="75">
        <f t="shared" si="1"/>
        <v>25</v>
      </c>
      <c r="F16" s="73" t="str">
        <f t="shared" si="2"/>
        <v/>
      </c>
      <c r="G16" s="74" t="str">
        <f t="shared" si="3"/>
        <v/>
      </c>
      <c r="H16" s="73">
        <f t="shared" si="4"/>
        <v>25</v>
      </c>
      <c r="I16" s="94" t="s">
        <v>126</v>
      </c>
      <c r="J16" s="70"/>
      <c r="K16" s="70"/>
      <c r="L16" s="70"/>
      <c r="M16" s="70"/>
      <c r="N16" s="70" t="s">
        <v>130</v>
      </c>
      <c r="O16" s="70" t="s">
        <v>130</v>
      </c>
      <c r="P16" s="70" t="s">
        <v>130</v>
      </c>
      <c r="Q16" s="70" t="s">
        <v>130</v>
      </c>
      <c r="R16" s="70" t="s">
        <v>130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171"/>
    </row>
    <row r="17" spans="1:42" ht="17.399999999999999">
      <c r="A17" s="160">
        <v>4</v>
      </c>
      <c r="B17" s="163" t="s">
        <v>111</v>
      </c>
      <c r="C17" s="166" t="s">
        <v>114</v>
      </c>
      <c r="D17" s="72" t="s">
        <v>58</v>
      </c>
      <c r="E17" s="75" t="str">
        <f t="shared" si="1"/>
        <v/>
      </c>
      <c r="F17" s="73" t="str">
        <f t="shared" si="2"/>
        <v/>
      </c>
      <c r="G17" s="74">
        <f t="shared" si="3"/>
        <v>15</v>
      </c>
      <c r="H17" s="73">
        <f t="shared" si="4"/>
        <v>15</v>
      </c>
      <c r="I17" s="94" t="s">
        <v>127</v>
      </c>
      <c r="J17" s="70"/>
      <c r="K17" s="70"/>
      <c r="L17" s="70"/>
      <c r="M17" s="70"/>
      <c r="N17" s="70"/>
      <c r="O17" s="70"/>
      <c r="P17" s="70"/>
      <c r="Q17" s="70"/>
      <c r="R17" s="70"/>
      <c r="S17" s="70" t="s">
        <v>129</v>
      </c>
      <c r="T17" s="70" t="s">
        <v>129</v>
      </c>
      <c r="U17" s="70" t="s">
        <v>129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169">
        <f>SUM(E17:F19)</f>
        <v>15</v>
      </c>
    </row>
    <row r="18" spans="1:42" ht="17.399999999999999">
      <c r="A18" s="161"/>
      <c r="B18" s="164"/>
      <c r="C18" s="167"/>
      <c r="D18" s="72" t="s">
        <v>87</v>
      </c>
      <c r="E18" s="75">
        <f t="shared" si="1"/>
        <v>15</v>
      </c>
      <c r="F18" s="73" t="str">
        <f t="shared" si="2"/>
        <v/>
      </c>
      <c r="G18" s="74" t="str">
        <f t="shared" si="3"/>
        <v/>
      </c>
      <c r="H18" s="73">
        <f t="shared" si="4"/>
        <v>15</v>
      </c>
      <c r="I18" s="94" t="s">
        <v>126</v>
      </c>
      <c r="J18" s="70"/>
      <c r="K18" s="70"/>
      <c r="L18" s="70"/>
      <c r="M18" s="70"/>
      <c r="N18" s="70"/>
      <c r="O18" s="70"/>
      <c r="P18" s="70"/>
      <c r="Q18" s="70"/>
      <c r="R18" s="70"/>
      <c r="S18" s="70" t="s">
        <v>130</v>
      </c>
      <c r="T18" s="70" t="s">
        <v>130</v>
      </c>
      <c r="U18" s="70" t="s">
        <v>130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170"/>
    </row>
    <row r="19" spans="1:42" ht="17.399999999999999">
      <c r="A19" s="162"/>
      <c r="B19" s="165"/>
      <c r="C19" s="168"/>
      <c r="D19" s="72" t="s">
        <v>88</v>
      </c>
      <c r="E19" s="75" t="str">
        <f t="shared" si="1"/>
        <v/>
      </c>
      <c r="F19" s="73" t="str">
        <f t="shared" si="2"/>
        <v/>
      </c>
      <c r="G19" s="74">
        <f t="shared" si="3"/>
        <v>5</v>
      </c>
      <c r="H19" s="73">
        <f t="shared" si="4"/>
        <v>5</v>
      </c>
      <c r="I19" s="94" t="s">
        <v>92</v>
      </c>
      <c r="J19" s="70"/>
      <c r="K19" s="70"/>
      <c r="L19" s="70"/>
      <c r="M19" s="70"/>
      <c r="N19" s="70"/>
      <c r="O19" s="70"/>
      <c r="P19" s="70"/>
      <c r="Q19" s="70"/>
      <c r="R19" s="70"/>
      <c r="S19" s="70" t="s">
        <v>129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171"/>
    </row>
    <row r="20" spans="1:42" ht="17.399999999999999">
      <c r="A20" s="160">
        <v>5</v>
      </c>
      <c r="B20" s="163" t="s">
        <v>113</v>
      </c>
      <c r="C20" s="166" t="s">
        <v>85</v>
      </c>
      <c r="D20" s="72" t="s">
        <v>58</v>
      </c>
      <c r="E20" s="75" t="str">
        <f t="shared" si="1"/>
        <v/>
      </c>
      <c r="F20" s="73" t="str">
        <f t="shared" si="2"/>
        <v/>
      </c>
      <c r="G20" s="74">
        <f t="shared" si="3"/>
        <v>15</v>
      </c>
      <c r="H20" s="73">
        <f t="shared" si="4"/>
        <v>15</v>
      </c>
      <c r="I20" s="94" t="s">
        <v>92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 t="s">
        <v>129</v>
      </c>
      <c r="W20" s="70" t="s">
        <v>129</v>
      </c>
      <c r="X20" s="70" t="s">
        <v>129</v>
      </c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169">
        <f>SUM(E20:F22)</f>
        <v>40</v>
      </c>
    </row>
    <row r="21" spans="1:42" ht="17.399999999999999">
      <c r="A21" s="161"/>
      <c r="B21" s="164"/>
      <c r="C21" s="167"/>
      <c r="D21" s="72" t="s">
        <v>87</v>
      </c>
      <c r="E21" s="75">
        <f t="shared" si="1"/>
        <v>15</v>
      </c>
      <c r="F21" s="73" t="str">
        <f t="shared" si="2"/>
        <v/>
      </c>
      <c r="G21" s="74" t="str">
        <f t="shared" si="3"/>
        <v/>
      </c>
      <c r="H21" s="73">
        <f t="shared" si="4"/>
        <v>15</v>
      </c>
      <c r="I21" s="94" t="s">
        <v>92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 t="s">
        <v>130</v>
      </c>
      <c r="W21" s="70" t="s">
        <v>130</v>
      </c>
      <c r="X21" s="70" t="s">
        <v>130</v>
      </c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170"/>
    </row>
    <row r="22" spans="1:42" ht="17.399999999999999">
      <c r="A22" s="162"/>
      <c r="B22" s="165"/>
      <c r="C22" s="168"/>
      <c r="D22" s="72" t="s">
        <v>88</v>
      </c>
      <c r="E22" s="75">
        <f t="shared" si="1"/>
        <v>15</v>
      </c>
      <c r="F22" s="73">
        <f t="shared" si="2"/>
        <v>10</v>
      </c>
      <c r="G22" s="74" t="str">
        <f t="shared" si="3"/>
        <v/>
      </c>
      <c r="H22" s="73">
        <f t="shared" si="4"/>
        <v>25</v>
      </c>
      <c r="I22" s="94" t="s">
        <v>92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 t="s">
        <v>131</v>
      </c>
      <c r="U22" s="70" t="s">
        <v>131</v>
      </c>
      <c r="V22" s="70" t="s">
        <v>130</v>
      </c>
      <c r="W22" s="70" t="s">
        <v>130</v>
      </c>
      <c r="X22" s="70" t="s">
        <v>130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171"/>
    </row>
    <row r="23" spans="1:42" ht="18.75" customHeight="1">
      <c r="A23" s="160">
        <v>6</v>
      </c>
      <c r="B23" s="163" t="s">
        <v>112</v>
      </c>
      <c r="C23" s="166" t="s">
        <v>118</v>
      </c>
      <c r="D23" s="72" t="s">
        <v>58</v>
      </c>
      <c r="E23" s="75" t="str">
        <f t="shared" si="1"/>
        <v/>
      </c>
      <c r="F23" s="73" t="str">
        <f t="shared" si="2"/>
        <v/>
      </c>
      <c r="G23" s="74">
        <f t="shared" si="3"/>
        <v>25</v>
      </c>
      <c r="H23" s="73">
        <f t="shared" si="4"/>
        <v>25</v>
      </c>
      <c r="I23" s="94" t="s">
        <v>92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 t="s">
        <v>129</v>
      </c>
      <c r="Z23" s="70" t="s">
        <v>129</v>
      </c>
      <c r="AA23" s="70" t="s">
        <v>129</v>
      </c>
      <c r="AB23" s="70" t="s">
        <v>129</v>
      </c>
      <c r="AC23" s="70" t="s">
        <v>129</v>
      </c>
      <c r="AD23" s="71"/>
      <c r="AE23" s="71"/>
      <c r="AF23" s="70"/>
      <c r="AG23" s="70"/>
      <c r="AH23" s="70"/>
      <c r="AI23" s="70"/>
      <c r="AJ23" s="70"/>
      <c r="AK23" s="70"/>
      <c r="AL23" s="70"/>
      <c r="AM23" s="70"/>
      <c r="AN23" s="70"/>
      <c r="AO23" s="71"/>
      <c r="AP23" s="169">
        <f>SUM(E23:F25)</f>
        <v>25</v>
      </c>
    </row>
    <row r="24" spans="1:42" ht="17.399999999999999">
      <c r="A24" s="161"/>
      <c r="B24" s="164"/>
      <c r="C24" s="167"/>
      <c r="D24" s="72" t="s">
        <v>87</v>
      </c>
      <c r="E24" s="75">
        <f t="shared" si="1"/>
        <v>25</v>
      </c>
      <c r="F24" s="73" t="str">
        <f t="shared" si="2"/>
        <v/>
      </c>
      <c r="G24" s="74" t="str">
        <f t="shared" si="3"/>
        <v/>
      </c>
      <c r="H24" s="73">
        <f t="shared" si="4"/>
        <v>25</v>
      </c>
      <c r="I24" s="94" t="s">
        <v>126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 t="s">
        <v>130</v>
      </c>
      <c r="Z24" s="70" t="s">
        <v>130</v>
      </c>
      <c r="AA24" s="70" t="s">
        <v>130</v>
      </c>
      <c r="AB24" s="70" t="s">
        <v>130</v>
      </c>
      <c r="AC24" s="70" t="s">
        <v>130</v>
      </c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170"/>
    </row>
    <row r="25" spans="1:42" ht="17.399999999999999">
      <c r="A25" s="162"/>
      <c r="B25" s="165"/>
      <c r="C25" s="168"/>
      <c r="D25" s="72" t="s">
        <v>88</v>
      </c>
      <c r="E25" s="75" t="str">
        <f t="shared" si="1"/>
        <v/>
      </c>
      <c r="F25" s="73" t="str">
        <f t="shared" si="2"/>
        <v/>
      </c>
      <c r="G25" s="74">
        <f t="shared" si="3"/>
        <v>15</v>
      </c>
      <c r="H25" s="73">
        <f t="shared" si="4"/>
        <v>15</v>
      </c>
      <c r="I25" s="94" t="s">
        <v>92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 t="s">
        <v>129</v>
      </c>
      <c r="Z25" s="70" t="s">
        <v>129</v>
      </c>
      <c r="AA25" s="70" t="s">
        <v>129</v>
      </c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171"/>
    </row>
    <row r="26" spans="1:42" ht="17.399999999999999">
      <c r="A26" s="160">
        <v>7</v>
      </c>
      <c r="B26" s="163" t="s">
        <v>115</v>
      </c>
      <c r="C26" s="166" t="s">
        <v>119</v>
      </c>
      <c r="D26" s="72" t="s">
        <v>58</v>
      </c>
      <c r="E26" s="75" t="str">
        <f t="shared" si="1"/>
        <v/>
      </c>
      <c r="F26" s="73" t="str">
        <f t="shared" si="2"/>
        <v/>
      </c>
      <c r="G26" s="74">
        <f t="shared" si="3"/>
        <v>10</v>
      </c>
      <c r="H26" s="73">
        <f t="shared" si="4"/>
        <v>10</v>
      </c>
      <c r="I26" s="94" t="s">
        <v>92</v>
      </c>
      <c r="J26" s="70"/>
      <c r="K26" s="70"/>
      <c r="L26" s="70"/>
      <c r="M26" s="70"/>
      <c r="N26" s="71"/>
      <c r="O26" s="71"/>
      <c r="P26" s="71"/>
      <c r="Q26" s="71"/>
      <c r="R26" s="71"/>
      <c r="S26" s="71"/>
      <c r="T26" s="71"/>
      <c r="U26" s="71"/>
      <c r="V26" s="70"/>
      <c r="W26" s="70"/>
      <c r="X26" s="70"/>
      <c r="Y26" s="70"/>
      <c r="Z26" s="70"/>
      <c r="AA26" s="70"/>
      <c r="AB26" s="70"/>
      <c r="AC26" s="70"/>
      <c r="AD26" s="70" t="s">
        <v>129</v>
      </c>
      <c r="AE26" s="70" t="s">
        <v>129</v>
      </c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169">
        <f>SUM(E26:F28)</f>
        <v>30</v>
      </c>
    </row>
    <row r="27" spans="1:42" ht="17.399999999999999">
      <c r="A27" s="161"/>
      <c r="B27" s="164"/>
      <c r="C27" s="167"/>
      <c r="D27" s="72" t="s">
        <v>87</v>
      </c>
      <c r="E27" s="75">
        <f t="shared" si="1"/>
        <v>10</v>
      </c>
      <c r="F27" s="73" t="str">
        <f t="shared" si="2"/>
        <v/>
      </c>
      <c r="G27" s="74" t="str">
        <f t="shared" si="3"/>
        <v/>
      </c>
      <c r="H27" s="73">
        <f t="shared" si="4"/>
        <v>10</v>
      </c>
      <c r="I27" s="94" t="s">
        <v>92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 t="s">
        <v>130</v>
      </c>
      <c r="AE27" s="70" t="s">
        <v>130</v>
      </c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170"/>
    </row>
    <row r="28" spans="1:42" ht="17.399999999999999">
      <c r="A28" s="162"/>
      <c r="B28" s="165"/>
      <c r="C28" s="168"/>
      <c r="D28" s="72" t="s">
        <v>88</v>
      </c>
      <c r="E28" s="75">
        <f t="shared" si="1"/>
        <v>10</v>
      </c>
      <c r="F28" s="73">
        <f t="shared" si="2"/>
        <v>10</v>
      </c>
      <c r="G28" s="74" t="str">
        <f t="shared" si="3"/>
        <v/>
      </c>
      <c r="H28" s="73">
        <f t="shared" si="4"/>
        <v>20</v>
      </c>
      <c r="I28" s="94" t="s">
        <v>92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 t="s">
        <v>131</v>
      </c>
      <c r="AC28" s="70" t="s">
        <v>131</v>
      </c>
      <c r="AD28" s="70" t="s">
        <v>130</v>
      </c>
      <c r="AE28" s="70" t="s">
        <v>130</v>
      </c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171"/>
    </row>
    <row r="29" spans="1:42" ht="17.399999999999999">
      <c r="A29" s="160">
        <v>8</v>
      </c>
      <c r="B29" s="163" t="s">
        <v>116</v>
      </c>
      <c r="C29" s="166" t="s">
        <v>120</v>
      </c>
      <c r="D29" s="72" t="s">
        <v>58</v>
      </c>
      <c r="E29" s="75" t="str">
        <f t="shared" si="1"/>
        <v/>
      </c>
      <c r="F29" s="73" t="str">
        <f t="shared" si="2"/>
        <v/>
      </c>
      <c r="G29" s="74">
        <f t="shared" si="3"/>
        <v>10</v>
      </c>
      <c r="H29" s="73">
        <f t="shared" si="4"/>
        <v>10</v>
      </c>
      <c r="I29" s="94" t="s">
        <v>92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1"/>
      <c r="AA29" s="71"/>
      <c r="AB29" s="71"/>
      <c r="AC29" s="71"/>
      <c r="AD29" s="70"/>
      <c r="AE29" s="70"/>
      <c r="AF29" s="70" t="s">
        <v>129</v>
      </c>
      <c r="AG29" s="70" t="s">
        <v>129</v>
      </c>
      <c r="AH29" s="70"/>
      <c r="AI29" s="70"/>
      <c r="AJ29" s="70"/>
      <c r="AK29" s="70"/>
      <c r="AL29" s="70"/>
      <c r="AM29" s="70"/>
      <c r="AN29" s="70"/>
      <c r="AO29" s="70"/>
      <c r="AP29" s="169">
        <f>SUM(E29:F31)</f>
        <v>10</v>
      </c>
    </row>
    <row r="30" spans="1:42" ht="17.399999999999999">
      <c r="A30" s="161"/>
      <c r="B30" s="164"/>
      <c r="C30" s="167"/>
      <c r="D30" s="72" t="s">
        <v>87</v>
      </c>
      <c r="E30" s="75" t="str">
        <f t="shared" si="1"/>
        <v/>
      </c>
      <c r="F30" s="73" t="str">
        <f t="shared" si="2"/>
        <v/>
      </c>
      <c r="G30" s="74">
        <f t="shared" si="3"/>
        <v>10</v>
      </c>
      <c r="H30" s="73">
        <f t="shared" si="4"/>
        <v>10</v>
      </c>
      <c r="I30" s="94" t="s">
        <v>92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 t="s">
        <v>129</v>
      </c>
      <c r="AG30" s="70" t="s">
        <v>129</v>
      </c>
      <c r="AH30" s="70"/>
      <c r="AI30" s="70"/>
      <c r="AJ30" s="70"/>
      <c r="AK30" s="70"/>
      <c r="AL30" s="70"/>
      <c r="AM30" s="70"/>
      <c r="AN30" s="70"/>
      <c r="AO30" s="70"/>
      <c r="AP30" s="170"/>
    </row>
    <row r="31" spans="1:42" ht="17.399999999999999">
      <c r="A31" s="162"/>
      <c r="B31" s="165"/>
      <c r="C31" s="168"/>
      <c r="D31" s="72" t="s">
        <v>88</v>
      </c>
      <c r="E31" s="75">
        <f t="shared" si="1"/>
        <v>10</v>
      </c>
      <c r="F31" s="73" t="str">
        <f t="shared" si="2"/>
        <v/>
      </c>
      <c r="G31" s="74" t="str">
        <f t="shared" si="3"/>
        <v/>
      </c>
      <c r="H31" s="73">
        <f t="shared" si="4"/>
        <v>10</v>
      </c>
      <c r="I31" s="94" t="s">
        <v>126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 t="s">
        <v>130</v>
      </c>
      <c r="AG31" s="70" t="s">
        <v>130</v>
      </c>
      <c r="AH31" s="70"/>
      <c r="AI31" s="70"/>
      <c r="AJ31" s="70"/>
      <c r="AK31" s="70"/>
      <c r="AL31" s="70"/>
      <c r="AM31" s="70"/>
      <c r="AN31" s="70"/>
      <c r="AO31" s="70"/>
      <c r="AP31" s="171"/>
    </row>
    <row r="32" spans="1:42" ht="17.399999999999999">
      <c r="A32" s="160">
        <v>9</v>
      </c>
      <c r="B32" s="163" t="s">
        <v>122</v>
      </c>
      <c r="C32" s="166" t="s">
        <v>85</v>
      </c>
      <c r="D32" s="72" t="s">
        <v>58</v>
      </c>
      <c r="E32" s="75" t="str">
        <f t="shared" si="1"/>
        <v/>
      </c>
      <c r="F32" s="73" t="str">
        <f t="shared" si="2"/>
        <v/>
      </c>
      <c r="G32" s="74">
        <f t="shared" si="3"/>
        <v>10</v>
      </c>
      <c r="H32" s="73">
        <f t="shared" si="4"/>
        <v>10</v>
      </c>
      <c r="I32" s="94" t="s">
        <v>92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 t="s">
        <v>129</v>
      </c>
      <c r="AI32" s="70" t="s">
        <v>129</v>
      </c>
      <c r="AJ32" s="70"/>
      <c r="AK32" s="70"/>
      <c r="AL32" s="70"/>
      <c r="AM32" s="70"/>
      <c r="AN32" s="70"/>
      <c r="AO32" s="70"/>
      <c r="AP32" s="169">
        <f>SUM(E32:F34)</f>
        <v>10</v>
      </c>
    </row>
    <row r="33" spans="1:42" ht="17.399999999999999">
      <c r="A33" s="161"/>
      <c r="B33" s="164"/>
      <c r="C33" s="167"/>
      <c r="D33" s="72" t="s">
        <v>87</v>
      </c>
      <c r="E33" s="75" t="str">
        <f t="shared" si="1"/>
        <v/>
      </c>
      <c r="F33" s="73" t="str">
        <f t="shared" si="2"/>
        <v/>
      </c>
      <c r="G33" s="74">
        <f t="shared" si="3"/>
        <v>10</v>
      </c>
      <c r="H33" s="73">
        <f t="shared" si="4"/>
        <v>10</v>
      </c>
      <c r="I33" s="94" t="s">
        <v>92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 t="s">
        <v>129</v>
      </c>
      <c r="AI33" s="70" t="s">
        <v>129</v>
      </c>
      <c r="AJ33" s="70"/>
      <c r="AK33" s="70"/>
      <c r="AL33" s="70"/>
      <c r="AM33" s="70"/>
      <c r="AN33" s="70"/>
      <c r="AO33" s="70"/>
      <c r="AP33" s="170"/>
    </row>
    <row r="34" spans="1:42" ht="17.399999999999999">
      <c r="A34" s="162"/>
      <c r="B34" s="165"/>
      <c r="C34" s="168"/>
      <c r="D34" s="72" t="s">
        <v>88</v>
      </c>
      <c r="E34" s="75">
        <f t="shared" si="1"/>
        <v>10</v>
      </c>
      <c r="F34" s="73" t="str">
        <f t="shared" si="2"/>
        <v/>
      </c>
      <c r="G34" s="74" t="str">
        <f t="shared" si="3"/>
        <v/>
      </c>
      <c r="H34" s="73">
        <f t="shared" si="4"/>
        <v>10</v>
      </c>
      <c r="I34" s="94" t="s">
        <v>126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 t="s">
        <v>130</v>
      </c>
      <c r="AI34" s="70" t="s">
        <v>130</v>
      </c>
      <c r="AJ34" s="70"/>
      <c r="AK34" s="70"/>
      <c r="AL34" s="70"/>
      <c r="AM34" s="70"/>
      <c r="AN34" s="70"/>
      <c r="AO34" s="70"/>
      <c r="AP34" s="171"/>
    </row>
    <row r="35" spans="1:42" ht="17.399999999999999">
      <c r="A35" s="160">
        <v>10</v>
      </c>
      <c r="B35" s="163" t="s">
        <v>123</v>
      </c>
      <c r="C35" s="166" t="s">
        <v>85</v>
      </c>
      <c r="D35" s="72" t="s">
        <v>58</v>
      </c>
      <c r="E35" s="75">
        <f t="shared" si="1"/>
        <v>20</v>
      </c>
      <c r="F35" s="73" t="str">
        <f t="shared" si="2"/>
        <v/>
      </c>
      <c r="G35" s="74" t="str">
        <f t="shared" si="3"/>
        <v/>
      </c>
      <c r="H35" s="73">
        <f t="shared" si="4"/>
        <v>20</v>
      </c>
      <c r="I35" s="94" t="s">
        <v>126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 t="s">
        <v>130</v>
      </c>
      <c r="AK35" s="70" t="s">
        <v>130</v>
      </c>
      <c r="AL35" s="70" t="s">
        <v>130</v>
      </c>
      <c r="AM35" s="70" t="s">
        <v>130</v>
      </c>
      <c r="AN35" s="70"/>
      <c r="AO35" s="70"/>
      <c r="AP35" s="169">
        <f>SUM(E35:F37)</f>
        <v>20</v>
      </c>
    </row>
    <row r="36" spans="1:42" ht="17.399999999999999">
      <c r="A36" s="161"/>
      <c r="B36" s="164"/>
      <c r="C36" s="167"/>
      <c r="D36" s="72" t="s">
        <v>87</v>
      </c>
      <c r="E36" s="75" t="str">
        <f t="shared" si="1"/>
        <v/>
      </c>
      <c r="F36" s="73" t="str">
        <f t="shared" si="2"/>
        <v/>
      </c>
      <c r="G36" s="74">
        <f t="shared" si="3"/>
        <v>20</v>
      </c>
      <c r="H36" s="73">
        <f t="shared" si="4"/>
        <v>20</v>
      </c>
      <c r="I36" s="94" t="s">
        <v>92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 t="s">
        <v>129</v>
      </c>
      <c r="AK36" s="70" t="s">
        <v>129</v>
      </c>
      <c r="AL36" s="70" t="s">
        <v>129</v>
      </c>
      <c r="AM36" s="70" t="s">
        <v>129</v>
      </c>
      <c r="AN36" s="70"/>
      <c r="AO36" s="70"/>
      <c r="AP36" s="170"/>
    </row>
    <row r="37" spans="1:42" ht="17.399999999999999">
      <c r="A37" s="162"/>
      <c r="B37" s="165"/>
      <c r="C37" s="168"/>
      <c r="D37" s="72" t="s">
        <v>88</v>
      </c>
      <c r="E37" s="75" t="str">
        <f t="shared" si="1"/>
        <v/>
      </c>
      <c r="F37" s="73" t="str">
        <f t="shared" si="2"/>
        <v/>
      </c>
      <c r="G37" s="74">
        <f t="shared" si="3"/>
        <v>20</v>
      </c>
      <c r="H37" s="73">
        <f t="shared" si="4"/>
        <v>20</v>
      </c>
      <c r="I37" s="94" t="s">
        <v>92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 t="s">
        <v>129</v>
      </c>
      <c r="AK37" s="70" t="s">
        <v>129</v>
      </c>
      <c r="AL37" s="70" t="s">
        <v>129</v>
      </c>
      <c r="AM37" s="70" t="s">
        <v>129</v>
      </c>
      <c r="AN37" s="70"/>
      <c r="AO37" s="70"/>
      <c r="AP37" s="171"/>
    </row>
    <row r="38" spans="1:42" ht="17.399999999999999">
      <c r="A38" s="160">
        <v>11</v>
      </c>
      <c r="B38" s="163" t="s">
        <v>117</v>
      </c>
      <c r="C38" s="166" t="s">
        <v>121</v>
      </c>
      <c r="D38" s="72" t="s">
        <v>58</v>
      </c>
      <c r="E38" s="75">
        <f t="shared" si="1"/>
        <v>10</v>
      </c>
      <c r="F38" s="73" t="str">
        <f t="shared" si="2"/>
        <v/>
      </c>
      <c r="G38" s="74" t="str">
        <f t="shared" si="3"/>
        <v/>
      </c>
      <c r="H38" s="73">
        <f t="shared" si="4"/>
        <v>10</v>
      </c>
      <c r="I38" s="94" t="s">
        <v>126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  <c r="AH38" s="71"/>
      <c r="AI38" s="71"/>
      <c r="AJ38" s="71"/>
      <c r="AK38" s="71"/>
      <c r="AL38" s="71"/>
      <c r="AM38" s="71"/>
      <c r="AN38" s="70" t="s">
        <v>130</v>
      </c>
      <c r="AO38" s="70" t="s">
        <v>130</v>
      </c>
      <c r="AP38" s="169">
        <f>SUM(E38:F40)</f>
        <v>20</v>
      </c>
    </row>
    <row r="39" spans="1:42" ht="17.399999999999999">
      <c r="A39" s="161"/>
      <c r="B39" s="164"/>
      <c r="C39" s="167"/>
      <c r="D39" s="72" t="s">
        <v>87</v>
      </c>
      <c r="E39" s="75" t="str">
        <f t="shared" si="1"/>
        <v/>
      </c>
      <c r="F39" s="73">
        <f t="shared" si="2"/>
        <v>10</v>
      </c>
      <c r="G39" s="74" t="str">
        <f t="shared" si="3"/>
        <v/>
      </c>
      <c r="H39" s="73">
        <f t="shared" si="4"/>
        <v>10</v>
      </c>
      <c r="I39" s="94" t="s">
        <v>126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1"/>
      <c r="AM39" s="71"/>
      <c r="AN39" s="70" t="s">
        <v>131</v>
      </c>
      <c r="AO39" s="70" t="s">
        <v>131</v>
      </c>
      <c r="AP39" s="170"/>
    </row>
    <row r="40" spans="1:42" ht="17.399999999999999">
      <c r="A40" s="162"/>
      <c r="B40" s="165"/>
      <c r="C40" s="168"/>
      <c r="D40" s="72" t="s">
        <v>88</v>
      </c>
      <c r="E40" s="75" t="str">
        <f t="shared" si="1"/>
        <v/>
      </c>
      <c r="F40" s="73" t="str">
        <f t="shared" si="2"/>
        <v/>
      </c>
      <c r="G40" s="74">
        <f t="shared" si="3"/>
        <v>10</v>
      </c>
      <c r="H40" s="73">
        <f t="shared" si="4"/>
        <v>10</v>
      </c>
      <c r="I40" s="94" t="s">
        <v>92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1"/>
      <c r="AM40" s="71"/>
      <c r="AN40" s="70" t="s">
        <v>129</v>
      </c>
      <c r="AO40" s="70" t="s">
        <v>129</v>
      </c>
      <c r="AP40" s="171"/>
    </row>
    <row r="41" spans="1:42" s="83" customFormat="1" ht="24.6">
      <c r="A41" s="174" t="s">
        <v>63</v>
      </c>
      <c r="B41" s="175"/>
      <c r="C41" s="175"/>
      <c r="D41" s="176"/>
      <c r="E41" s="80">
        <f>SUM(E8:E40)</f>
        <v>215</v>
      </c>
      <c r="F41" s="88">
        <f t="shared" ref="F41:G41" si="5">SUM(F8:F40)</f>
        <v>35</v>
      </c>
      <c r="G41" s="119">
        <f t="shared" si="5"/>
        <v>230</v>
      </c>
      <c r="H41" s="88">
        <f>SUM(H8:H40)</f>
        <v>480</v>
      </c>
      <c r="I41" s="95"/>
      <c r="J41" s="172">
        <f>SUM(E41:G41)</f>
        <v>480</v>
      </c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</row>
    <row r="42" spans="1:42" ht="12.75" customHeight="1">
      <c r="A42" s="48" t="s">
        <v>129</v>
      </c>
      <c r="B42" s="117" t="s">
        <v>128</v>
      </c>
      <c r="C42" s="120" t="s">
        <v>126</v>
      </c>
      <c r="D42" s="117" t="s">
        <v>128</v>
      </c>
    </row>
    <row r="43" spans="1:42" ht="12.75" customHeight="1">
      <c r="A43" s="47" t="s">
        <v>130</v>
      </c>
      <c r="B43" s="117" t="s">
        <v>132</v>
      </c>
      <c r="C43" s="121" t="s">
        <v>127</v>
      </c>
      <c r="D43" s="117" t="s">
        <v>132</v>
      </c>
    </row>
    <row r="44" spans="1:42">
      <c r="A44" s="70" t="s">
        <v>131</v>
      </c>
      <c r="B44" s="117" t="s">
        <v>125</v>
      </c>
      <c r="C44" s="48" t="s">
        <v>92</v>
      </c>
      <c r="D44" s="117" t="s">
        <v>125</v>
      </c>
    </row>
    <row r="45" spans="1:42"/>
    <row r="46" spans="1:42"/>
    <row r="47" spans="1:42"/>
  </sheetData>
  <mergeCells count="64">
    <mergeCell ref="K2:N3"/>
    <mergeCell ref="A4:I5"/>
    <mergeCell ref="Z4:AB5"/>
    <mergeCell ref="K4:P5"/>
    <mergeCell ref="T4:Y5"/>
    <mergeCell ref="E2:H2"/>
    <mergeCell ref="E3:H3"/>
    <mergeCell ref="O2:V3"/>
    <mergeCell ref="W1:Z3"/>
    <mergeCell ref="A2:D3"/>
    <mergeCell ref="AA1:AK3"/>
    <mergeCell ref="AC4:AH5"/>
    <mergeCell ref="J41:AP41"/>
    <mergeCell ref="A41:D41"/>
    <mergeCell ref="A1:C1"/>
    <mergeCell ref="D1:J1"/>
    <mergeCell ref="K1:N1"/>
    <mergeCell ref="O1:V1"/>
    <mergeCell ref="AP8:AP10"/>
    <mergeCell ref="AP11:AP13"/>
    <mergeCell ref="AP14:AP16"/>
    <mergeCell ref="AP17:AP19"/>
    <mergeCell ref="AP20:AP22"/>
    <mergeCell ref="A14:A16"/>
    <mergeCell ref="A17:A19"/>
    <mergeCell ref="A20:A22"/>
    <mergeCell ref="Q4:S5"/>
    <mergeCell ref="AI4:AK5"/>
    <mergeCell ref="B17:B19"/>
    <mergeCell ref="C17:C19"/>
    <mergeCell ref="B20:B22"/>
    <mergeCell ref="C20:C22"/>
    <mergeCell ref="B14:B16"/>
    <mergeCell ref="C14:C16"/>
    <mergeCell ref="A8:A10"/>
    <mergeCell ref="A11:A13"/>
    <mergeCell ref="B8:B10"/>
    <mergeCell ref="C8:C10"/>
    <mergeCell ref="B11:B13"/>
    <mergeCell ref="C11:C13"/>
    <mergeCell ref="A26:A28"/>
    <mergeCell ref="B26:B28"/>
    <mergeCell ref="C26:C28"/>
    <mergeCell ref="AP26:AP28"/>
    <mergeCell ref="A23:A25"/>
    <mergeCell ref="B23:B25"/>
    <mergeCell ref="C23:C25"/>
    <mergeCell ref="AP23:AP25"/>
    <mergeCell ref="A29:A31"/>
    <mergeCell ref="B29:B31"/>
    <mergeCell ref="C29:C31"/>
    <mergeCell ref="AP29:AP31"/>
    <mergeCell ref="A32:A34"/>
    <mergeCell ref="B32:B34"/>
    <mergeCell ref="C32:C34"/>
    <mergeCell ref="AP32:AP34"/>
    <mergeCell ref="A35:A37"/>
    <mergeCell ref="B35:B37"/>
    <mergeCell ref="C35:C37"/>
    <mergeCell ref="AP35:AP37"/>
    <mergeCell ref="A38:A40"/>
    <mergeCell ref="B38:B40"/>
    <mergeCell ref="C38:C40"/>
    <mergeCell ref="AP38:AP40"/>
  </mergeCells>
  <conditionalFormatting sqref="J8:AO40">
    <cfRule type="containsText" dxfId="17" priority="14" operator="containsText" text="W">
      <formula>NOT(ISERROR(SEARCH("W",J8)))</formula>
    </cfRule>
    <cfRule type="containsText" dxfId="16" priority="15" operator="containsText" text="I">
      <formula>NOT(ISERROR(SEARCH("I",J8)))</formula>
    </cfRule>
    <cfRule type="containsText" dxfId="15" priority="16" operator="containsText" text="E">
      <formula>NOT(ISERROR(SEARCH("E",J8)))</formula>
    </cfRule>
  </conditionalFormatting>
  <conditionalFormatting sqref="A44">
    <cfRule type="containsText" dxfId="14" priority="7" operator="containsText" text="S">
      <formula>NOT(ISERROR(SEARCH("S",A44)))</formula>
    </cfRule>
    <cfRule type="containsText" dxfId="13" priority="8" operator="containsText" text="V">
      <formula>NOT(ISERROR(SEARCH("V",A44)))</formula>
    </cfRule>
    <cfRule type="containsText" dxfId="12" priority="9" operator="containsText" text="X">
      <formula>NOT(ISERROR(SEARCH("X",A44)))</formula>
    </cfRule>
  </conditionalFormatting>
  <dataValidations count="1">
    <dataValidation type="list" allowBlank="1" showInputMessage="1" showErrorMessage="1" sqref="I8:I40" xr:uid="{00000000-0002-0000-0200-000000000000}">
      <formula1>$AP$3:$AP$5</formula1>
    </dataValidation>
  </dataValidations>
  <pageMargins left="0.28000000000000003" right="0.36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BC44"/>
  <sheetViews>
    <sheetView showGridLines="0" zoomScale="66" zoomScaleNormal="66" workbookViewId="0">
      <pane xSplit="4" ySplit="6" topLeftCell="E10" activePane="bottomRight" state="frozen"/>
      <selection pane="topRight" activeCell="E1" sqref="E1"/>
      <selection pane="bottomLeft" activeCell="A7" sqref="A7"/>
      <selection pane="bottomRight" activeCell="L24" sqref="L24"/>
    </sheetView>
  </sheetViews>
  <sheetFormatPr baseColWidth="10" defaultColWidth="0" defaultRowHeight="13.2" zeroHeight="1"/>
  <cols>
    <col min="1" max="1" width="6.5546875" customWidth="1"/>
    <col min="2" max="2" width="18.33203125" bestFit="1" customWidth="1"/>
    <col min="3" max="3" width="16.33203125" customWidth="1"/>
    <col min="4" max="8" width="16.109375" customWidth="1"/>
    <col min="9" max="9" width="12.44140625" customWidth="1"/>
    <col min="10" max="10" width="12.6640625" customWidth="1"/>
    <col min="11" max="11" width="18.88671875" customWidth="1"/>
    <col min="12" max="12" width="16.109375" customWidth="1"/>
    <col min="13" max="13" width="44" customWidth="1"/>
    <col min="14" max="14" width="20.44140625" customWidth="1"/>
    <col min="15" max="16" width="16.109375" customWidth="1"/>
    <col min="17" max="17" width="13.109375" customWidth="1"/>
    <col min="18" max="18" width="14.88671875" customWidth="1"/>
    <col min="19" max="20" width="11.6640625" customWidth="1"/>
    <col min="21" max="21" width="11.6640625" hidden="1" customWidth="1"/>
    <col min="22" max="22" width="12.44140625" customWidth="1"/>
    <col min="23" max="54" width="5.33203125" customWidth="1"/>
    <col min="55" max="55" width="9.109375" customWidth="1"/>
    <col min="56" max="16384" width="9.109375" hidden="1"/>
  </cols>
  <sheetData>
    <row r="1" spans="1:55" s="45" customFormat="1" ht="36" customHeight="1">
      <c r="A1" s="177" t="s">
        <v>80</v>
      </c>
      <c r="B1" s="177"/>
      <c r="C1" s="177"/>
      <c r="D1" s="221"/>
      <c r="E1" s="222"/>
      <c r="F1" s="222"/>
      <c r="G1" s="222"/>
      <c r="H1" s="222"/>
      <c r="I1" s="223"/>
      <c r="J1" s="235" t="s">
        <v>101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7"/>
      <c r="X1" s="179" t="s">
        <v>58</v>
      </c>
      <c r="Y1" s="179"/>
      <c r="Z1" s="179"/>
      <c r="AA1" s="179"/>
      <c r="AB1" s="239">
        <f>'Human-machine analysis-Before'!O1</f>
        <v>0</v>
      </c>
      <c r="AC1" s="239"/>
      <c r="AD1" s="239"/>
      <c r="AE1" s="239"/>
      <c r="AF1" s="239"/>
      <c r="AG1" s="239"/>
      <c r="AH1" s="239"/>
      <c r="AI1" s="239"/>
      <c r="AJ1" s="189" t="s">
        <v>59</v>
      </c>
      <c r="AK1" s="189"/>
      <c r="AL1" s="189"/>
      <c r="AM1" s="189"/>
      <c r="AN1" s="205">
        <f ca="1">TODAY()</f>
        <v>44874</v>
      </c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85"/>
      <c r="AZ1" s="85"/>
      <c r="BA1" s="85"/>
      <c r="BB1" s="85"/>
      <c r="BC1" s="85"/>
    </row>
    <row r="2" spans="1:55" s="45" customFormat="1" ht="29.25" customHeight="1">
      <c r="A2" s="216" t="s">
        <v>90</v>
      </c>
      <c r="B2" s="216"/>
      <c r="C2" s="216"/>
      <c r="D2" s="216"/>
      <c r="E2" s="224">
        <f>SUM(E41:G41)</f>
        <v>480</v>
      </c>
      <c r="F2" s="225"/>
      <c r="G2" s="225"/>
      <c r="H2" s="225"/>
      <c r="I2" s="226"/>
      <c r="J2" s="238" t="s">
        <v>93</v>
      </c>
      <c r="K2" s="238"/>
      <c r="L2" s="238"/>
      <c r="M2" s="238"/>
      <c r="N2" s="238"/>
      <c r="O2" s="238"/>
      <c r="P2" s="219">
        <f>IFERROR((R2-E2)/E2,"")</f>
        <v>-0.55208333333333337</v>
      </c>
      <c r="Q2" s="220"/>
      <c r="R2" s="238">
        <f>SUM(R41:T41)</f>
        <v>215</v>
      </c>
      <c r="S2" s="238"/>
      <c r="T2" s="238"/>
      <c r="U2" s="238"/>
      <c r="V2" s="238"/>
      <c r="W2" s="238"/>
      <c r="X2" s="188" t="s">
        <v>81</v>
      </c>
      <c r="Y2" s="189"/>
      <c r="Z2" s="189"/>
      <c r="AA2" s="189"/>
      <c r="AB2" s="233">
        <f>'Human-machine analysis-Before'!O2</f>
        <v>0</v>
      </c>
      <c r="AC2" s="233"/>
      <c r="AD2" s="233"/>
      <c r="AE2" s="233"/>
      <c r="AF2" s="233"/>
      <c r="AG2" s="233"/>
      <c r="AH2" s="233"/>
      <c r="AI2" s="233"/>
      <c r="AJ2" s="191"/>
      <c r="AK2" s="191"/>
      <c r="AL2" s="191"/>
      <c r="AM2" s="191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85"/>
      <c r="AZ2" s="85"/>
      <c r="BA2" s="85"/>
      <c r="BB2" s="85"/>
      <c r="BC2" s="85"/>
    </row>
    <row r="3" spans="1:55" s="45" customFormat="1" ht="30.75" customHeight="1">
      <c r="A3" s="216"/>
      <c r="B3" s="216"/>
      <c r="C3" s="216"/>
      <c r="D3" s="216"/>
      <c r="E3" s="227">
        <f>'Human-machine analysis-Before'!I3</f>
        <v>160</v>
      </c>
      <c r="F3" s="228"/>
      <c r="G3" s="228"/>
      <c r="H3" s="228"/>
      <c r="I3" s="229"/>
      <c r="J3" s="238" t="s">
        <v>133</v>
      </c>
      <c r="K3" s="238"/>
      <c r="L3" s="238"/>
      <c r="M3" s="238"/>
      <c r="N3" s="238"/>
      <c r="O3" s="238"/>
      <c r="P3" s="219">
        <f>IFERROR((R3-E3)/E3,"")</f>
        <v>-0.5625</v>
      </c>
      <c r="Q3" s="220"/>
      <c r="R3" s="238">
        <f>SUM(W7:BB7)*X6</f>
        <v>70</v>
      </c>
      <c r="S3" s="238"/>
      <c r="T3" s="238"/>
      <c r="U3" s="238"/>
      <c r="V3" s="238"/>
      <c r="W3" s="238"/>
      <c r="X3" s="190"/>
      <c r="Y3" s="191"/>
      <c r="Z3" s="191"/>
      <c r="AA3" s="191"/>
      <c r="AB3" s="234"/>
      <c r="AC3" s="234"/>
      <c r="AD3" s="234"/>
      <c r="AE3" s="234"/>
      <c r="AF3" s="234"/>
      <c r="AG3" s="234"/>
      <c r="AH3" s="234"/>
      <c r="AI3" s="234"/>
      <c r="AJ3" s="200"/>
      <c r="AK3" s="200"/>
      <c r="AL3" s="200"/>
      <c r="AM3" s="200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85"/>
      <c r="AZ3" s="85"/>
      <c r="BA3" s="85"/>
      <c r="BB3" s="85"/>
      <c r="BC3" s="93" t="s">
        <v>126</v>
      </c>
    </row>
    <row r="4" spans="1:55" ht="12.75" customHeight="1">
      <c r="A4" s="217" t="s">
        <v>100</v>
      </c>
      <c r="B4" s="217"/>
      <c r="C4" s="217"/>
      <c r="D4" s="217"/>
      <c r="E4" s="214" t="s">
        <v>68</v>
      </c>
      <c r="F4" s="214"/>
      <c r="G4" s="214"/>
      <c r="H4" s="214"/>
      <c r="I4" s="143"/>
      <c r="J4" s="242" t="s">
        <v>142</v>
      </c>
      <c r="K4" s="149"/>
      <c r="L4" s="149"/>
      <c r="M4" s="149"/>
      <c r="N4" s="149"/>
      <c r="O4" s="149"/>
      <c r="P4" s="149"/>
      <c r="Q4" s="144"/>
      <c r="R4" s="240" t="s">
        <v>69</v>
      </c>
      <c r="S4" s="240"/>
      <c r="T4" s="240"/>
      <c r="U4" s="240"/>
      <c r="V4" s="240"/>
      <c r="X4" s="195" t="s">
        <v>126</v>
      </c>
      <c r="Y4" s="195"/>
      <c r="Z4" s="195"/>
      <c r="AA4" s="195"/>
      <c r="AB4" s="195"/>
      <c r="AC4" s="195"/>
      <c r="AD4" s="181">
        <f>SUMIF($V$8:$V$25,X4,$U$8:$U$25)</f>
        <v>75</v>
      </c>
      <c r="AE4" s="181"/>
      <c r="AF4" s="181"/>
      <c r="AG4" s="196" t="s">
        <v>127</v>
      </c>
      <c r="AH4" s="196"/>
      <c r="AI4" s="196"/>
      <c r="AJ4" s="196"/>
      <c r="AK4" s="196"/>
      <c r="AL4" s="196"/>
      <c r="AM4" s="194">
        <f>SUMIF($V$8:$V$25,AG4,$U$8:$U$25)</f>
        <v>45</v>
      </c>
      <c r="AN4" s="194"/>
      <c r="AO4" s="194"/>
      <c r="AP4" s="206" t="s">
        <v>92</v>
      </c>
      <c r="AQ4" s="206"/>
      <c r="AR4" s="206"/>
      <c r="AS4" s="206"/>
      <c r="AT4" s="206"/>
      <c r="AU4" s="206"/>
      <c r="AV4" s="182">
        <f>SUMIF($V$8:$V$25,AP4,$U$8:$U$25)</f>
        <v>15</v>
      </c>
      <c r="AW4" s="183"/>
      <c r="AX4" s="184"/>
      <c r="AY4" s="86"/>
      <c r="AZ4" s="86"/>
      <c r="BA4" s="86"/>
      <c r="BB4" s="86"/>
      <c r="BC4" s="89" t="s">
        <v>127</v>
      </c>
    </row>
    <row r="5" spans="1:55" ht="12.75" customHeight="1">
      <c r="A5" s="218"/>
      <c r="B5" s="218"/>
      <c r="C5" s="218"/>
      <c r="D5" s="218"/>
      <c r="E5" s="215"/>
      <c r="F5" s="215"/>
      <c r="G5" s="215"/>
      <c r="H5" s="215"/>
      <c r="I5" s="114"/>
      <c r="J5" s="243"/>
      <c r="K5" s="150"/>
      <c r="L5" s="149"/>
      <c r="M5" s="149" t="s">
        <v>99</v>
      </c>
      <c r="N5" s="150"/>
      <c r="O5" s="150"/>
      <c r="P5" s="150"/>
      <c r="Q5" s="115"/>
      <c r="R5" s="241"/>
      <c r="S5" s="241"/>
      <c r="T5" s="241"/>
      <c r="U5" s="241"/>
      <c r="V5" s="241"/>
      <c r="W5" s="90"/>
      <c r="X5" s="195"/>
      <c r="Y5" s="195"/>
      <c r="Z5" s="195"/>
      <c r="AA5" s="195"/>
      <c r="AB5" s="195"/>
      <c r="AC5" s="195"/>
      <c r="AD5" s="181"/>
      <c r="AE5" s="181"/>
      <c r="AF5" s="181"/>
      <c r="AG5" s="196"/>
      <c r="AH5" s="196"/>
      <c r="AI5" s="196"/>
      <c r="AJ5" s="196"/>
      <c r="AK5" s="196"/>
      <c r="AL5" s="196"/>
      <c r="AM5" s="194"/>
      <c r="AN5" s="194"/>
      <c r="AO5" s="194"/>
      <c r="AP5" s="206"/>
      <c r="AQ5" s="206"/>
      <c r="AR5" s="206"/>
      <c r="AS5" s="206"/>
      <c r="AT5" s="206"/>
      <c r="AU5" s="206"/>
      <c r="AV5" s="185"/>
      <c r="AW5" s="186"/>
      <c r="AX5" s="187"/>
      <c r="AY5" s="86"/>
      <c r="AZ5" s="86"/>
      <c r="BA5" s="86"/>
      <c r="BB5" s="86"/>
      <c r="BC5" s="89" t="s">
        <v>92</v>
      </c>
    </row>
    <row r="6" spans="1:55" s="46" customFormat="1" ht="56.25" customHeight="1">
      <c r="A6" s="131" t="s">
        <v>56</v>
      </c>
      <c r="B6" s="132" t="s">
        <v>57</v>
      </c>
      <c r="C6" s="132" t="s">
        <v>60</v>
      </c>
      <c r="D6" s="131" t="s">
        <v>86</v>
      </c>
      <c r="E6" s="146" t="s">
        <v>124</v>
      </c>
      <c r="F6" s="135" t="s">
        <v>125</v>
      </c>
      <c r="G6" s="135" t="s">
        <v>128</v>
      </c>
      <c r="H6" s="135" t="s">
        <v>91</v>
      </c>
      <c r="I6" s="135" t="s">
        <v>137</v>
      </c>
      <c r="J6" s="244"/>
      <c r="K6" s="136" t="s">
        <v>146</v>
      </c>
      <c r="L6" s="136" t="s">
        <v>143</v>
      </c>
      <c r="M6" s="136" t="s">
        <v>95</v>
      </c>
      <c r="N6" s="136" t="s">
        <v>96</v>
      </c>
      <c r="O6" s="136" t="s">
        <v>97</v>
      </c>
      <c r="P6" s="136" t="s">
        <v>98</v>
      </c>
      <c r="Q6" s="145" t="s">
        <v>137</v>
      </c>
      <c r="R6" s="145" t="s">
        <v>124</v>
      </c>
      <c r="S6" s="137" t="s">
        <v>125</v>
      </c>
      <c r="T6" s="137" t="s">
        <v>128</v>
      </c>
      <c r="U6" s="134" t="s">
        <v>94</v>
      </c>
      <c r="V6" s="137" t="s">
        <v>91</v>
      </c>
      <c r="W6" s="131">
        <v>0</v>
      </c>
      <c r="X6" s="131">
        <v>5</v>
      </c>
      <c r="Y6" s="131">
        <v>10</v>
      </c>
      <c r="Z6" s="131">
        <v>20</v>
      </c>
      <c r="AA6" s="131">
        <v>25</v>
      </c>
      <c r="AB6" s="131">
        <v>30</v>
      </c>
      <c r="AC6" s="131">
        <v>35</v>
      </c>
      <c r="AD6" s="131">
        <v>40</v>
      </c>
      <c r="AE6" s="131">
        <v>45</v>
      </c>
      <c r="AF6" s="131">
        <v>50</v>
      </c>
      <c r="AG6" s="131">
        <v>55</v>
      </c>
      <c r="AH6" s="131">
        <v>60</v>
      </c>
      <c r="AI6" s="131">
        <v>65</v>
      </c>
      <c r="AJ6" s="131">
        <v>70</v>
      </c>
      <c r="AK6" s="131">
        <v>75</v>
      </c>
      <c r="AL6" s="131">
        <v>80</v>
      </c>
      <c r="AM6" s="131">
        <v>85</v>
      </c>
      <c r="AN6" s="131">
        <v>90</v>
      </c>
      <c r="AO6" s="131">
        <v>95</v>
      </c>
      <c r="AP6" s="131">
        <v>100</v>
      </c>
      <c r="AQ6" s="131">
        <v>105</v>
      </c>
      <c r="AR6" s="131">
        <v>110</v>
      </c>
      <c r="AS6" s="131">
        <v>115</v>
      </c>
      <c r="AT6" s="131">
        <v>120</v>
      </c>
      <c r="AU6" s="131">
        <v>125</v>
      </c>
      <c r="AV6" s="131">
        <v>130</v>
      </c>
      <c r="AW6" s="131">
        <v>135</v>
      </c>
      <c r="AX6" s="131">
        <v>140</v>
      </c>
      <c r="AY6" s="131">
        <v>145</v>
      </c>
      <c r="AZ6" s="131">
        <v>150</v>
      </c>
      <c r="BA6" s="131">
        <v>155</v>
      </c>
      <c r="BB6" s="131">
        <v>160</v>
      </c>
      <c r="BC6" s="133" t="s">
        <v>63</v>
      </c>
    </row>
    <row r="7" spans="1:55" s="46" customFormat="1" ht="27" hidden="1" customHeight="1">
      <c r="A7" s="138"/>
      <c r="B7" s="139"/>
      <c r="C7" s="139"/>
      <c r="D7" s="131"/>
      <c r="E7" s="134"/>
      <c r="F7" s="134"/>
      <c r="G7" s="134"/>
      <c r="H7" s="135"/>
      <c r="I7" s="135"/>
      <c r="J7" s="140"/>
      <c r="K7" s="140"/>
      <c r="L7" s="140"/>
      <c r="M7" s="140"/>
      <c r="N7" s="140"/>
      <c r="O7" s="140"/>
      <c r="P7" s="140"/>
      <c r="Q7" s="137"/>
      <c r="R7" s="134"/>
      <c r="S7" s="134"/>
      <c r="T7" s="134"/>
      <c r="U7" s="134"/>
      <c r="V7" s="137"/>
      <c r="W7" s="131">
        <f>IF(COUNTIF(W8:W40,"I")&gt;0,1,0)</f>
        <v>0</v>
      </c>
      <c r="X7" s="131">
        <f t="shared" ref="X7:BB7" si="0">IF(COUNTIF(X8:X40,"I")&gt;0,1,0)</f>
        <v>1</v>
      </c>
      <c r="Y7" s="131">
        <f t="shared" si="0"/>
        <v>1</v>
      </c>
      <c r="Z7" s="131">
        <f t="shared" si="0"/>
        <v>1</v>
      </c>
      <c r="AA7" s="131">
        <f t="shared" si="0"/>
        <v>1</v>
      </c>
      <c r="AB7" s="131">
        <f t="shared" si="0"/>
        <v>1</v>
      </c>
      <c r="AC7" s="131">
        <f t="shared" si="0"/>
        <v>1</v>
      </c>
      <c r="AD7" s="131">
        <f t="shared" si="0"/>
        <v>1</v>
      </c>
      <c r="AE7" s="131">
        <f t="shared" si="0"/>
        <v>1</v>
      </c>
      <c r="AF7" s="131">
        <f t="shared" si="0"/>
        <v>1</v>
      </c>
      <c r="AG7" s="131">
        <f t="shared" si="0"/>
        <v>1</v>
      </c>
      <c r="AH7" s="131">
        <f t="shared" si="0"/>
        <v>1</v>
      </c>
      <c r="AI7" s="131">
        <f t="shared" si="0"/>
        <v>1</v>
      </c>
      <c r="AJ7" s="131">
        <f t="shared" si="0"/>
        <v>1</v>
      </c>
      <c r="AK7" s="131">
        <f t="shared" si="0"/>
        <v>1</v>
      </c>
      <c r="AL7" s="131">
        <f t="shared" si="0"/>
        <v>0</v>
      </c>
      <c r="AM7" s="131">
        <f t="shared" si="0"/>
        <v>0</v>
      </c>
      <c r="AN7" s="131">
        <f t="shared" si="0"/>
        <v>0</v>
      </c>
      <c r="AO7" s="131">
        <f t="shared" si="0"/>
        <v>0</v>
      </c>
      <c r="AP7" s="131">
        <f t="shared" si="0"/>
        <v>0</v>
      </c>
      <c r="AQ7" s="131">
        <f t="shared" si="0"/>
        <v>0</v>
      </c>
      <c r="AR7" s="131">
        <f t="shared" si="0"/>
        <v>0</v>
      </c>
      <c r="AS7" s="131">
        <f t="shared" si="0"/>
        <v>0</v>
      </c>
      <c r="AT7" s="131">
        <f t="shared" si="0"/>
        <v>0</v>
      </c>
      <c r="AU7" s="131">
        <f t="shared" si="0"/>
        <v>0</v>
      </c>
      <c r="AV7" s="131">
        <f t="shared" si="0"/>
        <v>0</v>
      </c>
      <c r="AW7" s="131">
        <f t="shared" si="0"/>
        <v>0</v>
      </c>
      <c r="AX7" s="131">
        <f t="shared" si="0"/>
        <v>0</v>
      </c>
      <c r="AY7" s="131">
        <f t="shared" si="0"/>
        <v>0</v>
      </c>
      <c r="AZ7" s="131">
        <f t="shared" si="0"/>
        <v>0</v>
      </c>
      <c r="BA7" s="131">
        <f t="shared" si="0"/>
        <v>0</v>
      </c>
      <c r="BB7" s="131">
        <f t="shared" si="0"/>
        <v>0</v>
      </c>
      <c r="BC7" s="141"/>
    </row>
    <row r="8" spans="1:55" ht="17.399999999999999">
      <c r="A8" s="160">
        <v>1</v>
      </c>
      <c r="B8" s="213" t="str">
        <f>'Human-machine analysis-Before'!B8</f>
        <v>Stop the machine</v>
      </c>
      <c r="C8" s="213" t="str">
        <f>'Human-machine analysis-Before'!C8</f>
        <v>Production order (PO)</v>
      </c>
      <c r="D8" s="72" t="s">
        <v>58</v>
      </c>
      <c r="E8" s="75" t="str">
        <f>'Human-machine analysis-Before'!E8</f>
        <v/>
      </c>
      <c r="F8" s="73" t="str">
        <f>'Human-machine analysis-Before'!F8</f>
        <v/>
      </c>
      <c r="G8" s="74">
        <f>'Human-machine analysis-Before'!G8</f>
        <v>5</v>
      </c>
      <c r="H8" s="94" t="str">
        <f>'Human-machine analysis-Before'!I8</f>
        <v>SVA</v>
      </c>
      <c r="I8" s="207">
        <f>SUM(E8:G10)</f>
        <v>10</v>
      </c>
      <c r="J8" s="230" t="s">
        <v>145</v>
      </c>
      <c r="K8" s="230"/>
      <c r="L8" s="97"/>
      <c r="M8" s="97"/>
      <c r="N8" s="97"/>
      <c r="O8" s="97"/>
      <c r="P8" s="97"/>
      <c r="Q8" s="210">
        <f>SUM(R8:T10)</f>
        <v>10</v>
      </c>
      <c r="R8" s="75" t="str">
        <f>IF(COUNTIF($W8:$BB8,"I")*5=0,"",COUNTIF($W8:$BB8,"I")*5)</f>
        <v/>
      </c>
      <c r="S8" s="73" t="str">
        <f>IF(COUNTIF($W8:$BB8,"E")*5=0,"",COUNTIF($W8:$BB8,"E")*5)</f>
        <v/>
      </c>
      <c r="T8" s="74">
        <f>IF(COUNTIF($W8:$BB8,"W")*5=0,"",COUNTIF($W8:$BB8,"W")*5)</f>
        <v>5</v>
      </c>
      <c r="U8" s="73">
        <f>SUM(R8:T8)</f>
        <v>5</v>
      </c>
      <c r="V8" s="94" t="s">
        <v>127</v>
      </c>
      <c r="W8" s="70"/>
      <c r="X8" s="70" t="s">
        <v>129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169">
        <f>SUM(R8:T10)</f>
        <v>10</v>
      </c>
    </row>
    <row r="9" spans="1:55" ht="17.399999999999999">
      <c r="A9" s="161"/>
      <c r="B9" s="161"/>
      <c r="C9" s="161"/>
      <c r="D9" s="72" t="s">
        <v>87</v>
      </c>
      <c r="E9" s="75">
        <f>'Human-machine analysis-Before'!E9</f>
        <v>5</v>
      </c>
      <c r="F9" s="73" t="str">
        <f>'Human-machine analysis-Before'!F9</f>
        <v/>
      </c>
      <c r="G9" s="74" t="str">
        <f>'Human-machine analysis-Before'!G9</f>
        <v/>
      </c>
      <c r="H9" s="94" t="str">
        <f>'Human-machine analysis-Before'!I9</f>
        <v>VA</v>
      </c>
      <c r="I9" s="208"/>
      <c r="J9" s="231"/>
      <c r="K9" s="231"/>
      <c r="L9" s="97"/>
      <c r="M9" s="97"/>
      <c r="N9" s="97"/>
      <c r="O9" s="97"/>
      <c r="P9" s="97"/>
      <c r="Q9" s="211"/>
      <c r="R9" s="75">
        <f t="shared" ref="R9:R40" si="1">IF(COUNTIF($W9:$BB9,"I")*5=0,"",COUNTIF($W9:$BB9,"I")*5)</f>
        <v>5</v>
      </c>
      <c r="S9" s="73" t="str">
        <f t="shared" ref="S9:S40" si="2">IF(COUNTIF($W9:$BB9,"E")*5=0,"",COUNTIF($W9:$BB9,"E")*5)</f>
        <v/>
      </c>
      <c r="T9" s="74" t="str">
        <f t="shared" ref="T9:T40" si="3">IF(COUNTIF($W9:$BB9,"W")*5=0,"",COUNTIF($W9:$BB9,"W")*5)</f>
        <v/>
      </c>
      <c r="U9" s="73">
        <f t="shared" ref="U9:U40" si="4">SUM(R9:T9)</f>
        <v>5</v>
      </c>
      <c r="V9" s="94" t="s">
        <v>126</v>
      </c>
      <c r="W9" s="70"/>
      <c r="X9" s="70" t="s">
        <v>130</v>
      </c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170"/>
    </row>
    <row r="10" spans="1:55" ht="17.399999999999999">
      <c r="A10" s="162"/>
      <c r="B10" s="162"/>
      <c r="C10" s="162"/>
      <c r="D10" s="72" t="s">
        <v>88</v>
      </c>
      <c r="E10" s="75" t="str">
        <f>'Human-machine analysis-Before'!E10</f>
        <v/>
      </c>
      <c r="F10" s="73" t="str">
        <f>'Human-machine analysis-Before'!F10</f>
        <v/>
      </c>
      <c r="G10" s="74" t="str">
        <f>'Human-machine analysis-Before'!G10</f>
        <v/>
      </c>
      <c r="H10" s="94">
        <f>'Human-machine analysis-Before'!I10</f>
        <v>0</v>
      </c>
      <c r="I10" s="209"/>
      <c r="J10" s="232"/>
      <c r="K10" s="232"/>
      <c r="L10" s="97"/>
      <c r="M10" s="97"/>
      <c r="N10" s="97"/>
      <c r="O10" s="97"/>
      <c r="P10" s="97"/>
      <c r="Q10" s="212"/>
      <c r="R10" s="75" t="str">
        <f t="shared" si="1"/>
        <v/>
      </c>
      <c r="S10" s="73" t="str">
        <f t="shared" si="2"/>
        <v/>
      </c>
      <c r="T10" s="74" t="str">
        <f t="shared" si="3"/>
        <v/>
      </c>
      <c r="U10" s="73">
        <f t="shared" si="4"/>
        <v>0</v>
      </c>
      <c r="V10" s="94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171"/>
    </row>
    <row r="11" spans="1:55" ht="20.25" customHeight="1">
      <c r="A11" s="160">
        <v>2</v>
      </c>
      <c r="B11" s="213" t="str">
        <f>'Human-machine analysis-Before'!B11</f>
        <v>Search for Hex key</v>
      </c>
      <c r="C11" s="213" t="str">
        <f>'Human-machine analysis-Before'!C11</f>
        <v>#</v>
      </c>
      <c r="D11" s="72" t="s">
        <v>58</v>
      </c>
      <c r="E11" s="75" t="str">
        <f>'Human-machine analysis-Before'!E11</f>
        <v/>
      </c>
      <c r="F11" s="73" t="str">
        <f>'Human-machine analysis-Before'!F11</f>
        <v/>
      </c>
      <c r="G11" s="74">
        <f>'Human-machine analysis-Before'!G11</f>
        <v>15</v>
      </c>
      <c r="H11" s="94" t="str">
        <f>'Human-machine analysis-Before'!I11</f>
        <v>NVA</v>
      </c>
      <c r="I11" s="207">
        <f t="shared" ref="I11" si="5">SUM(E11:G13)</f>
        <v>50</v>
      </c>
      <c r="J11" s="230" t="s">
        <v>144</v>
      </c>
      <c r="K11" s="230" t="s">
        <v>147</v>
      </c>
      <c r="L11" s="97"/>
      <c r="M11" s="97"/>
      <c r="N11" s="97"/>
      <c r="O11" s="97"/>
      <c r="P11" s="97"/>
      <c r="Q11" s="210">
        <f t="shared" ref="Q11" si="6">SUM(R11:T13)</f>
        <v>10</v>
      </c>
      <c r="R11" s="75" t="str">
        <f t="shared" si="1"/>
        <v/>
      </c>
      <c r="S11" s="73" t="str">
        <f t="shared" si="2"/>
        <v/>
      </c>
      <c r="T11" s="74" t="str">
        <f t="shared" si="3"/>
        <v/>
      </c>
      <c r="U11" s="73">
        <f t="shared" si="4"/>
        <v>0</v>
      </c>
      <c r="V11" s="94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169">
        <f t="shared" ref="BC11" si="7">SUM(R11:T13)</f>
        <v>10</v>
      </c>
    </row>
    <row r="12" spans="1:55" ht="18.75" customHeight="1">
      <c r="A12" s="161"/>
      <c r="B12" s="161"/>
      <c r="C12" s="161"/>
      <c r="D12" s="72" t="s">
        <v>87</v>
      </c>
      <c r="E12" s="75">
        <f>'Human-machine analysis-Before'!E12</f>
        <v>15</v>
      </c>
      <c r="F12" s="73" t="str">
        <f>'Human-machine analysis-Before'!F12</f>
        <v/>
      </c>
      <c r="G12" s="74" t="str">
        <f>'Human-machine analysis-Before'!G12</f>
        <v/>
      </c>
      <c r="H12" s="94" t="str">
        <f>'Human-machine analysis-Before'!I12</f>
        <v>NVA</v>
      </c>
      <c r="I12" s="208"/>
      <c r="J12" s="231"/>
      <c r="K12" s="231"/>
      <c r="L12" s="97"/>
      <c r="M12" s="97" t="s">
        <v>134</v>
      </c>
      <c r="N12" s="97" t="s">
        <v>135</v>
      </c>
      <c r="O12" s="142">
        <f ca="1">TODAY()</f>
        <v>44874</v>
      </c>
      <c r="P12" s="97" t="s">
        <v>136</v>
      </c>
      <c r="Q12" s="211"/>
      <c r="R12" s="75" t="str">
        <f t="shared" si="1"/>
        <v/>
      </c>
      <c r="S12" s="73">
        <f t="shared" si="2"/>
        <v>5</v>
      </c>
      <c r="T12" s="74" t="str">
        <f t="shared" si="3"/>
        <v/>
      </c>
      <c r="U12" s="73">
        <f t="shared" si="4"/>
        <v>5</v>
      </c>
      <c r="V12" s="94" t="s">
        <v>92</v>
      </c>
      <c r="W12" s="70" t="s">
        <v>131</v>
      </c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170"/>
    </row>
    <row r="13" spans="1:55" ht="18.75" customHeight="1">
      <c r="A13" s="162"/>
      <c r="B13" s="162"/>
      <c r="C13" s="162"/>
      <c r="D13" s="72" t="s">
        <v>88</v>
      </c>
      <c r="E13" s="75">
        <f>'Human-machine analysis-Before'!E13</f>
        <v>15</v>
      </c>
      <c r="F13" s="73">
        <f>'Human-machine analysis-Before'!F13</f>
        <v>5</v>
      </c>
      <c r="G13" s="74" t="str">
        <f>'Human-machine analysis-Before'!G13</f>
        <v/>
      </c>
      <c r="H13" s="94" t="str">
        <f>'Human-machine analysis-Before'!I13</f>
        <v>NVA</v>
      </c>
      <c r="I13" s="209"/>
      <c r="J13" s="232"/>
      <c r="K13" s="232"/>
      <c r="L13" s="97"/>
      <c r="M13" s="97" t="s">
        <v>134</v>
      </c>
      <c r="N13" s="97" t="s">
        <v>135</v>
      </c>
      <c r="O13" s="142">
        <f ca="1">TODAY()</f>
        <v>44874</v>
      </c>
      <c r="P13" s="97" t="s">
        <v>136</v>
      </c>
      <c r="Q13" s="212"/>
      <c r="R13" s="75" t="str">
        <f t="shared" si="1"/>
        <v/>
      </c>
      <c r="S13" s="73">
        <f t="shared" si="2"/>
        <v>5</v>
      </c>
      <c r="T13" s="74" t="str">
        <f t="shared" si="3"/>
        <v/>
      </c>
      <c r="U13" s="73">
        <f t="shared" si="4"/>
        <v>5</v>
      </c>
      <c r="V13" s="94" t="s">
        <v>92</v>
      </c>
      <c r="W13" s="70" t="s">
        <v>131</v>
      </c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171"/>
    </row>
    <row r="14" spans="1:55" ht="20.25" customHeight="1">
      <c r="A14" s="160">
        <v>3</v>
      </c>
      <c r="B14" s="213" t="str">
        <f>'Human-machine analysis-Before'!B14</f>
        <v>Disassemble the mold</v>
      </c>
      <c r="C14" s="213" t="str">
        <f>'Human-machine analysis-Before'!C14</f>
        <v>Hek key</v>
      </c>
      <c r="D14" s="72" t="s">
        <v>58</v>
      </c>
      <c r="E14" s="75" t="str">
        <f>'Human-machine analysis-Before'!E14</f>
        <v/>
      </c>
      <c r="F14" s="73" t="str">
        <f>'Human-machine analysis-Before'!F14</f>
        <v/>
      </c>
      <c r="G14" s="74">
        <f>'Human-machine analysis-Before'!G14</f>
        <v>25</v>
      </c>
      <c r="H14" s="94" t="str">
        <f>'Human-machine analysis-Before'!I14</f>
        <v>SVA</v>
      </c>
      <c r="I14" s="207">
        <f t="shared" ref="I14" si="8">SUM(E14:G16)</f>
        <v>75</v>
      </c>
      <c r="J14" s="230" t="s">
        <v>145</v>
      </c>
      <c r="K14" s="230" t="s">
        <v>147</v>
      </c>
      <c r="L14" s="97"/>
      <c r="M14" s="97"/>
      <c r="N14" s="97"/>
      <c r="O14" s="97"/>
      <c r="P14" s="97"/>
      <c r="Q14" s="210">
        <f t="shared" ref="Q14" si="9">SUM(R14:T16)</f>
        <v>45</v>
      </c>
      <c r="R14" s="75" t="str">
        <f t="shared" si="1"/>
        <v/>
      </c>
      <c r="S14" s="73" t="str">
        <f t="shared" si="2"/>
        <v/>
      </c>
      <c r="T14" s="74">
        <f t="shared" si="3"/>
        <v>15</v>
      </c>
      <c r="U14" s="73">
        <f t="shared" si="4"/>
        <v>15</v>
      </c>
      <c r="V14" s="94" t="s">
        <v>127</v>
      </c>
      <c r="W14" s="70"/>
      <c r="X14" s="70"/>
      <c r="Y14" s="70" t="s">
        <v>129</v>
      </c>
      <c r="Z14" s="70" t="s">
        <v>129</v>
      </c>
      <c r="AA14" s="70" t="s">
        <v>129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169">
        <f t="shared" ref="BC14" si="10">SUM(R14:T16)</f>
        <v>45</v>
      </c>
    </row>
    <row r="15" spans="1:55" ht="18.75" customHeight="1">
      <c r="A15" s="161"/>
      <c r="B15" s="161"/>
      <c r="C15" s="161"/>
      <c r="D15" s="72" t="s">
        <v>87</v>
      </c>
      <c r="E15" s="75">
        <f>'Human-machine analysis-Before'!E15</f>
        <v>15</v>
      </c>
      <c r="F15" s="73" t="str">
        <f>'Human-machine analysis-Before'!F15</f>
        <v/>
      </c>
      <c r="G15" s="74">
        <f>'Human-machine analysis-Before'!G15</f>
        <v>10</v>
      </c>
      <c r="H15" s="94" t="str">
        <f>'Human-machine analysis-Before'!I15</f>
        <v>VA</v>
      </c>
      <c r="I15" s="208"/>
      <c r="J15" s="231"/>
      <c r="K15" s="231"/>
      <c r="L15" s="97"/>
      <c r="M15" s="97" t="s">
        <v>138</v>
      </c>
      <c r="N15" s="97" t="s">
        <v>135</v>
      </c>
      <c r="O15" s="142">
        <f ca="1">TODAY()</f>
        <v>44874</v>
      </c>
      <c r="P15" s="97" t="s">
        <v>136</v>
      </c>
      <c r="Q15" s="211"/>
      <c r="R15" s="75">
        <f t="shared" si="1"/>
        <v>15</v>
      </c>
      <c r="S15" s="73" t="str">
        <f t="shared" si="2"/>
        <v/>
      </c>
      <c r="T15" s="74" t="str">
        <f t="shared" si="3"/>
        <v/>
      </c>
      <c r="U15" s="73">
        <f t="shared" si="4"/>
        <v>15</v>
      </c>
      <c r="V15" s="94" t="s">
        <v>126</v>
      </c>
      <c r="W15" s="70"/>
      <c r="X15" s="70"/>
      <c r="Y15" s="70" t="s">
        <v>130</v>
      </c>
      <c r="Z15" s="70" t="s">
        <v>130</v>
      </c>
      <c r="AA15" s="70" t="s">
        <v>130</v>
      </c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170"/>
    </row>
    <row r="16" spans="1:55" ht="18.75" customHeight="1">
      <c r="A16" s="162"/>
      <c r="B16" s="162"/>
      <c r="C16" s="162"/>
      <c r="D16" s="72" t="s">
        <v>88</v>
      </c>
      <c r="E16" s="75">
        <f>'Human-machine analysis-Before'!E16</f>
        <v>25</v>
      </c>
      <c r="F16" s="73" t="str">
        <f>'Human-machine analysis-Before'!F16</f>
        <v/>
      </c>
      <c r="G16" s="74" t="str">
        <f>'Human-machine analysis-Before'!G16</f>
        <v/>
      </c>
      <c r="H16" s="94" t="str">
        <f>'Human-machine analysis-Before'!I16</f>
        <v>VA</v>
      </c>
      <c r="I16" s="209"/>
      <c r="J16" s="232"/>
      <c r="K16" s="232"/>
      <c r="L16" s="97"/>
      <c r="M16" s="97" t="s">
        <v>138</v>
      </c>
      <c r="N16" s="97" t="s">
        <v>135</v>
      </c>
      <c r="O16" s="142">
        <f ca="1">TODAY()</f>
        <v>44874</v>
      </c>
      <c r="P16" s="97" t="s">
        <v>136</v>
      </c>
      <c r="Q16" s="212"/>
      <c r="R16" s="75">
        <f t="shared" si="1"/>
        <v>15</v>
      </c>
      <c r="S16" s="73" t="str">
        <f t="shared" si="2"/>
        <v/>
      </c>
      <c r="T16" s="74" t="str">
        <f t="shared" si="3"/>
        <v/>
      </c>
      <c r="U16" s="73">
        <f t="shared" si="4"/>
        <v>15</v>
      </c>
      <c r="V16" s="94" t="s">
        <v>126</v>
      </c>
      <c r="W16" s="70"/>
      <c r="X16" s="70"/>
      <c r="Y16" s="70" t="s">
        <v>130</v>
      </c>
      <c r="Z16" s="70" t="s">
        <v>130</v>
      </c>
      <c r="AA16" s="70" t="s">
        <v>130</v>
      </c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171"/>
    </row>
    <row r="17" spans="1:55" ht="18.75" customHeight="1">
      <c r="A17" s="160">
        <v>4</v>
      </c>
      <c r="B17" s="213" t="str">
        <f>'Human-machine analysis-Before'!B17</f>
        <v>Detach the cutting die from the mold</v>
      </c>
      <c r="C17" s="213" t="str">
        <f>'Human-machine analysis-Before'!C17</f>
        <v>Hek key</v>
      </c>
      <c r="D17" s="72" t="s">
        <v>58</v>
      </c>
      <c r="E17" s="75" t="str">
        <f>'Human-machine analysis-Before'!E17</f>
        <v/>
      </c>
      <c r="F17" s="73" t="str">
        <f>'Human-machine analysis-Before'!F17</f>
        <v/>
      </c>
      <c r="G17" s="74">
        <f>'Human-machine analysis-Before'!G17</f>
        <v>15</v>
      </c>
      <c r="H17" s="94" t="str">
        <f>'Human-machine analysis-Before'!I17</f>
        <v>SVA</v>
      </c>
      <c r="I17" s="207">
        <f t="shared" ref="I17" si="11">SUM(E17:G19)</f>
        <v>35</v>
      </c>
      <c r="J17" s="230" t="s">
        <v>145</v>
      </c>
      <c r="K17" s="230" t="s">
        <v>147</v>
      </c>
      <c r="L17" s="97"/>
      <c r="M17" s="97"/>
      <c r="N17" s="97"/>
      <c r="O17" s="97"/>
      <c r="P17" s="97"/>
      <c r="Q17" s="210">
        <f t="shared" ref="Q17" si="12">SUM(R17:T19)</f>
        <v>25</v>
      </c>
      <c r="R17" s="75" t="str">
        <f t="shared" si="1"/>
        <v/>
      </c>
      <c r="S17" s="73" t="str">
        <f t="shared" si="2"/>
        <v/>
      </c>
      <c r="T17" s="74">
        <f t="shared" si="3"/>
        <v>10</v>
      </c>
      <c r="U17" s="73">
        <f t="shared" si="4"/>
        <v>10</v>
      </c>
      <c r="V17" s="94" t="s">
        <v>127</v>
      </c>
      <c r="W17" s="70"/>
      <c r="X17" s="70"/>
      <c r="Y17" s="70"/>
      <c r="Z17" s="70"/>
      <c r="AA17" s="70"/>
      <c r="AB17" s="70" t="s">
        <v>129</v>
      </c>
      <c r="AC17" s="70" t="s">
        <v>129</v>
      </c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169">
        <f t="shared" ref="BC17" si="13">SUM(R17:T19)</f>
        <v>25</v>
      </c>
    </row>
    <row r="18" spans="1:55" ht="18.75" customHeight="1">
      <c r="A18" s="161"/>
      <c r="B18" s="161"/>
      <c r="C18" s="161"/>
      <c r="D18" s="72" t="s">
        <v>87</v>
      </c>
      <c r="E18" s="75">
        <f>'Human-machine analysis-Before'!E18</f>
        <v>15</v>
      </c>
      <c r="F18" s="73" t="str">
        <f>'Human-machine analysis-Before'!F18</f>
        <v/>
      </c>
      <c r="G18" s="74" t="str">
        <f>'Human-machine analysis-Before'!G18</f>
        <v/>
      </c>
      <c r="H18" s="94" t="str">
        <f>'Human-machine analysis-Before'!I18</f>
        <v>VA</v>
      </c>
      <c r="I18" s="208"/>
      <c r="J18" s="231"/>
      <c r="K18" s="231"/>
      <c r="L18" s="97"/>
      <c r="M18" s="97" t="s">
        <v>139</v>
      </c>
      <c r="N18" s="97" t="s">
        <v>135</v>
      </c>
      <c r="O18" s="142">
        <f ca="1">TODAY()</f>
        <v>44874</v>
      </c>
      <c r="P18" s="97" t="s">
        <v>136</v>
      </c>
      <c r="Q18" s="211"/>
      <c r="R18" s="75">
        <f t="shared" si="1"/>
        <v>10</v>
      </c>
      <c r="S18" s="73" t="str">
        <f t="shared" si="2"/>
        <v/>
      </c>
      <c r="T18" s="74" t="str">
        <f t="shared" si="3"/>
        <v/>
      </c>
      <c r="U18" s="73">
        <f t="shared" si="4"/>
        <v>10</v>
      </c>
      <c r="V18" s="94" t="s">
        <v>126</v>
      </c>
      <c r="W18" s="70"/>
      <c r="X18" s="70"/>
      <c r="Y18" s="70"/>
      <c r="Z18" s="70"/>
      <c r="AA18" s="70"/>
      <c r="AB18" s="70" t="s">
        <v>130</v>
      </c>
      <c r="AC18" s="70" t="s">
        <v>130</v>
      </c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170"/>
    </row>
    <row r="19" spans="1:55" ht="18.75" customHeight="1">
      <c r="A19" s="162"/>
      <c r="B19" s="162"/>
      <c r="C19" s="162"/>
      <c r="D19" s="72" t="s">
        <v>88</v>
      </c>
      <c r="E19" s="75" t="str">
        <f>'Human-machine analysis-Before'!E19</f>
        <v/>
      </c>
      <c r="F19" s="73" t="str">
        <f>'Human-machine analysis-Before'!F19</f>
        <v/>
      </c>
      <c r="G19" s="74">
        <f>'Human-machine analysis-Before'!G19</f>
        <v>5</v>
      </c>
      <c r="H19" s="94" t="str">
        <f>'Human-machine analysis-Before'!I19</f>
        <v>NVA</v>
      </c>
      <c r="I19" s="209"/>
      <c r="J19" s="232"/>
      <c r="K19" s="232"/>
      <c r="L19" s="97"/>
      <c r="M19" s="97" t="s">
        <v>139</v>
      </c>
      <c r="N19" s="97" t="s">
        <v>135</v>
      </c>
      <c r="O19" s="142">
        <f ca="1">TODAY()</f>
        <v>44874</v>
      </c>
      <c r="P19" s="97" t="s">
        <v>136</v>
      </c>
      <c r="Q19" s="212"/>
      <c r="R19" s="75">
        <f t="shared" si="1"/>
        <v>5</v>
      </c>
      <c r="S19" s="73" t="str">
        <f t="shared" si="2"/>
        <v/>
      </c>
      <c r="T19" s="74" t="str">
        <f t="shared" si="3"/>
        <v/>
      </c>
      <c r="U19" s="73">
        <f t="shared" si="4"/>
        <v>5</v>
      </c>
      <c r="V19" s="94" t="s">
        <v>126</v>
      </c>
      <c r="W19" s="70"/>
      <c r="X19" s="70"/>
      <c r="Y19" s="70"/>
      <c r="Z19" s="70"/>
      <c r="AA19" s="70"/>
      <c r="AB19" s="70" t="s">
        <v>130</v>
      </c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171"/>
    </row>
    <row r="20" spans="1:55" ht="20.25" customHeight="1">
      <c r="A20" s="160">
        <v>5</v>
      </c>
      <c r="B20" s="213" t="str">
        <f>'Human-machine analysis-Before'!B20</f>
        <v>Search for the next cutting die</v>
      </c>
      <c r="C20" s="213" t="str">
        <f>'Human-machine analysis-Before'!C20</f>
        <v>#</v>
      </c>
      <c r="D20" s="72" t="s">
        <v>58</v>
      </c>
      <c r="E20" s="75" t="str">
        <f>'Human-machine analysis-Before'!E20</f>
        <v/>
      </c>
      <c r="F20" s="73" t="str">
        <f>'Human-machine analysis-Before'!F20</f>
        <v/>
      </c>
      <c r="G20" s="74">
        <f>'Human-machine analysis-Before'!G20</f>
        <v>15</v>
      </c>
      <c r="H20" s="94" t="str">
        <f>'Human-machine analysis-Before'!I20</f>
        <v>NVA</v>
      </c>
      <c r="I20" s="207">
        <f t="shared" ref="I20" si="14">SUM(E20:G22)</f>
        <v>55</v>
      </c>
      <c r="J20" s="230" t="s">
        <v>144</v>
      </c>
      <c r="K20" s="230" t="s">
        <v>147</v>
      </c>
      <c r="L20" s="97"/>
      <c r="M20" s="97"/>
      <c r="N20" s="97"/>
      <c r="O20" s="97"/>
      <c r="P20" s="97"/>
      <c r="Q20" s="210">
        <f t="shared" ref="Q20" si="15">SUM(R20:T22)</f>
        <v>5</v>
      </c>
      <c r="R20" s="75" t="str">
        <f t="shared" si="1"/>
        <v/>
      </c>
      <c r="S20" s="73" t="str">
        <f t="shared" si="2"/>
        <v/>
      </c>
      <c r="T20" s="74" t="str">
        <f t="shared" si="3"/>
        <v/>
      </c>
      <c r="U20" s="73">
        <f t="shared" si="4"/>
        <v>0</v>
      </c>
      <c r="V20" s="94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169">
        <f t="shared" ref="BC20" si="16">SUM(R20:T22)</f>
        <v>5</v>
      </c>
    </row>
    <row r="21" spans="1:55" ht="18.75" customHeight="1">
      <c r="A21" s="161"/>
      <c r="B21" s="161"/>
      <c r="C21" s="161"/>
      <c r="D21" s="72" t="s">
        <v>87</v>
      </c>
      <c r="E21" s="75">
        <f>'Human-machine analysis-Before'!E21</f>
        <v>15</v>
      </c>
      <c r="F21" s="73" t="str">
        <f>'Human-machine analysis-Before'!F21</f>
        <v/>
      </c>
      <c r="G21" s="74" t="str">
        <f>'Human-machine analysis-Before'!G21</f>
        <v/>
      </c>
      <c r="H21" s="94" t="str">
        <f>'Human-machine analysis-Before'!I21</f>
        <v>NVA</v>
      </c>
      <c r="I21" s="208"/>
      <c r="J21" s="231"/>
      <c r="K21" s="231"/>
      <c r="L21" s="97"/>
      <c r="M21" s="97" t="s">
        <v>134</v>
      </c>
      <c r="N21" s="97" t="s">
        <v>135</v>
      </c>
      <c r="O21" s="142">
        <f ca="1">TODAY()</f>
        <v>44874</v>
      </c>
      <c r="P21" s="97" t="s">
        <v>136</v>
      </c>
      <c r="Q21" s="211"/>
      <c r="R21" s="75" t="str">
        <f t="shared" si="1"/>
        <v/>
      </c>
      <c r="S21" s="73" t="str">
        <f t="shared" si="2"/>
        <v/>
      </c>
      <c r="T21" s="74" t="str">
        <f t="shared" si="3"/>
        <v/>
      </c>
      <c r="U21" s="73">
        <f t="shared" si="4"/>
        <v>0</v>
      </c>
      <c r="V21" s="94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170"/>
    </row>
    <row r="22" spans="1:55" ht="18.75" customHeight="1">
      <c r="A22" s="162"/>
      <c r="B22" s="162"/>
      <c r="C22" s="162"/>
      <c r="D22" s="72" t="s">
        <v>88</v>
      </c>
      <c r="E22" s="75">
        <f>'Human-machine analysis-Before'!E22</f>
        <v>15</v>
      </c>
      <c r="F22" s="73">
        <f>'Human-machine analysis-Before'!F22</f>
        <v>10</v>
      </c>
      <c r="G22" s="74" t="str">
        <f>'Human-machine analysis-Before'!G22</f>
        <v/>
      </c>
      <c r="H22" s="94" t="str">
        <f>'Human-machine analysis-Before'!I22</f>
        <v>NVA</v>
      </c>
      <c r="I22" s="209"/>
      <c r="J22" s="232"/>
      <c r="K22" s="232"/>
      <c r="L22" s="97"/>
      <c r="M22" s="97" t="s">
        <v>134</v>
      </c>
      <c r="N22" s="97" t="s">
        <v>135</v>
      </c>
      <c r="O22" s="142">
        <f ca="1">TODAY()</f>
        <v>44874</v>
      </c>
      <c r="P22" s="97" t="s">
        <v>136</v>
      </c>
      <c r="Q22" s="212"/>
      <c r="R22" s="75" t="str">
        <f t="shared" si="1"/>
        <v/>
      </c>
      <c r="S22" s="73">
        <f t="shared" si="2"/>
        <v>5</v>
      </c>
      <c r="T22" s="74" t="str">
        <f t="shared" si="3"/>
        <v/>
      </c>
      <c r="U22" s="73">
        <f t="shared" si="4"/>
        <v>5</v>
      </c>
      <c r="V22" s="94" t="s">
        <v>92</v>
      </c>
      <c r="W22" s="70"/>
      <c r="X22" s="70"/>
      <c r="Y22" s="70"/>
      <c r="Z22" s="70"/>
      <c r="AA22" s="70"/>
      <c r="AB22" s="70"/>
      <c r="AC22" s="70" t="s">
        <v>131</v>
      </c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171"/>
    </row>
    <row r="23" spans="1:55" ht="20.25" customHeight="1">
      <c r="A23" s="160">
        <v>6</v>
      </c>
      <c r="B23" s="213" t="str">
        <f>'Human-machine analysis-Before'!B23</f>
        <v>Attach the new die into the mold</v>
      </c>
      <c r="C23" s="213" t="str">
        <f>'Human-machine analysis-Before'!C23</f>
        <v>Hek key, cutting die</v>
      </c>
      <c r="D23" s="72" t="s">
        <v>58</v>
      </c>
      <c r="E23" s="75" t="str">
        <f>'Human-machine analysis-Before'!E23</f>
        <v/>
      </c>
      <c r="F23" s="73" t="str">
        <f>'Human-machine analysis-Before'!F23</f>
        <v/>
      </c>
      <c r="G23" s="74">
        <f>'Human-machine analysis-Before'!G23</f>
        <v>25</v>
      </c>
      <c r="H23" s="94" t="str">
        <f>'Human-machine analysis-Before'!I23</f>
        <v>NVA</v>
      </c>
      <c r="I23" s="207">
        <f t="shared" ref="I23" si="17">SUM(E23:G25)</f>
        <v>65</v>
      </c>
      <c r="J23" s="230" t="s">
        <v>145</v>
      </c>
      <c r="K23" s="230" t="s">
        <v>147</v>
      </c>
      <c r="L23" s="97"/>
      <c r="M23" s="97"/>
      <c r="N23" s="97"/>
      <c r="O23" s="97"/>
      <c r="P23" s="97"/>
      <c r="Q23" s="210">
        <f t="shared" ref="Q23" si="18">SUM(R23:T25)</f>
        <v>40</v>
      </c>
      <c r="R23" s="75" t="str">
        <f t="shared" si="1"/>
        <v/>
      </c>
      <c r="S23" s="73" t="str">
        <f t="shared" si="2"/>
        <v/>
      </c>
      <c r="T23" s="74">
        <f t="shared" si="3"/>
        <v>15</v>
      </c>
      <c r="U23" s="73">
        <f t="shared" si="4"/>
        <v>15</v>
      </c>
      <c r="V23" s="94" t="s">
        <v>127</v>
      </c>
      <c r="W23" s="70"/>
      <c r="X23" s="70"/>
      <c r="Y23" s="70"/>
      <c r="Z23" s="70"/>
      <c r="AA23" s="70"/>
      <c r="AB23" s="70"/>
      <c r="AC23" s="70"/>
      <c r="AD23" s="70" t="s">
        <v>129</v>
      </c>
      <c r="AE23" s="70" t="s">
        <v>129</v>
      </c>
      <c r="AF23" s="70" t="s">
        <v>129</v>
      </c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169">
        <f t="shared" ref="BC23" si="19">SUM(R23:T25)</f>
        <v>40</v>
      </c>
    </row>
    <row r="24" spans="1:55" ht="18.75" customHeight="1">
      <c r="A24" s="161"/>
      <c r="B24" s="161"/>
      <c r="C24" s="161"/>
      <c r="D24" s="72" t="s">
        <v>87</v>
      </c>
      <c r="E24" s="75">
        <f>'Human-machine analysis-Before'!E24</f>
        <v>25</v>
      </c>
      <c r="F24" s="73" t="str">
        <f>'Human-machine analysis-Before'!F24</f>
        <v/>
      </c>
      <c r="G24" s="74" t="str">
        <f>'Human-machine analysis-Before'!G24</f>
        <v/>
      </c>
      <c r="H24" s="94" t="str">
        <f>'Human-machine analysis-Before'!I24</f>
        <v>VA</v>
      </c>
      <c r="I24" s="208"/>
      <c r="J24" s="231"/>
      <c r="K24" s="231"/>
      <c r="L24" s="97"/>
      <c r="M24" s="97" t="s">
        <v>139</v>
      </c>
      <c r="N24" s="97" t="s">
        <v>135</v>
      </c>
      <c r="O24" s="142">
        <f ca="1">TODAY()</f>
        <v>44874</v>
      </c>
      <c r="P24" s="97" t="s">
        <v>136</v>
      </c>
      <c r="Q24" s="211"/>
      <c r="R24" s="75">
        <f t="shared" si="1"/>
        <v>10</v>
      </c>
      <c r="S24" s="73" t="str">
        <f t="shared" si="2"/>
        <v/>
      </c>
      <c r="T24" s="74" t="str">
        <f t="shared" si="3"/>
        <v/>
      </c>
      <c r="U24" s="73">
        <f t="shared" si="4"/>
        <v>10</v>
      </c>
      <c r="V24" s="94" t="s">
        <v>126</v>
      </c>
      <c r="W24" s="70"/>
      <c r="X24" s="70"/>
      <c r="Y24" s="70"/>
      <c r="Z24" s="70"/>
      <c r="AA24" s="70"/>
      <c r="AB24" s="70"/>
      <c r="AC24" s="70"/>
      <c r="AD24" s="70" t="s">
        <v>130</v>
      </c>
      <c r="AE24" s="70" t="s">
        <v>130</v>
      </c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170"/>
    </row>
    <row r="25" spans="1:55" ht="18.75" customHeight="1">
      <c r="A25" s="162"/>
      <c r="B25" s="162"/>
      <c r="C25" s="162"/>
      <c r="D25" s="72" t="s">
        <v>88</v>
      </c>
      <c r="E25" s="75" t="str">
        <f>'Human-machine analysis-Before'!E25</f>
        <v/>
      </c>
      <c r="F25" s="73" t="str">
        <f>'Human-machine analysis-Before'!F25</f>
        <v/>
      </c>
      <c r="G25" s="74">
        <f>'Human-machine analysis-Before'!G25</f>
        <v>15</v>
      </c>
      <c r="H25" s="94" t="str">
        <f>'Human-machine analysis-Before'!I25</f>
        <v>NVA</v>
      </c>
      <c r="I25" s="209"/>
      <c r="J25" s="232"/>
      <c r="K25" s="232"/>
      <c r="L25" s="97"/>
      <c r="M25" s="97" t="s">
        <v>139</v>
      </c>
      <c r="N25" s="97" t="s">
        <v>135</v>
      </c>
      <c r="O25" s="142">
        <f ca="1">TODAY()</f>
        <v>44874</v>
      </c>
      <c r="P25" s="97" t="s">
        <v>136</v>
      </c>
      <c r="Q25" s="212"/>
      <c r="R25" s="75">
        <f t="shared" si="1"/>
        <v>15</v>
      </c>
      <c r="S25" s="73" t="str">
        <f t="shared" si="2"/>
        <v/>
      </c>
      <c r="T25" s="74" t="str">
        <f t="shared" si="3"/>
        <v/>
      </c>
      <c r="U25" s="73">
        <f t="shared" si="4"/>
        <v>15</v>
      </c>
      <c r="V25" s="94" t="s">
        <v>126</v>
      </c>
      <c r="W25" s="70"/>
      <c r="X25" s="70"/>
      <c r="Y25" s="70"/>
      <c r="Z25" s="70"/>
      <c r="AA25" s="70"/>
      <c r="AB25" s="70"/>
      <c r="AC25" s="70"/>
      <c r="AD25" s="70" t="s">
        <v>130</v>
      </c>
      <c r="AE25" s="70" t="s">
        <v>130</v>
      </c>
      <c r="AF25" s="70" t="s">
        <v>130</v>
      </c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171"/>
    </row>
    <row r="26" spans="1:55" ht="20.25" customHeight="1">
      <c r="A26" s="160">
        <v>7</v>
      </c>
      <c r="B26" s="213" t="str">
        <f>'Human-machine analysis-Before'!B26</f>
        <v>Search input materials defined by the PO</v>
      </c>
      <c r="C26" s="213" t="str">
        <f>'Human-machine analysis-Before'!C26</f>
        <v>PO</v>
      </c>
      <c r="D26" s="72" t="s">
        <v>58</v>
      </c>
      <c r="E26" s="75" t="str">
        <f>'Human-machine analysis-Before'!E26</f>
        <v/>
      </c>
      <c r="F26" s="73" t="str">
        <f>'Human-machine analysis-Before'!F26</f>
        <v/>
      </c>
      <c r="G26" s="74">
        <f>'Human-machine analysis-Before'!G26</f>
        <v>10</v>
      </c>
      <c r="H26" s="94" t="str">
        <f>'Human-machine analysis-Before'!I26</f>
        <v>NVA</v>
      </c>
      <c r="I26" s="207">
        <f t="shared" ref="I26" si="20">SUM(E26:G28)</f>
        <v>40</v>
      </c>
      <c r="J26" s="230" t="s">
        <v>144</v>
      </c>
      <c r="K26" s="230" t="s">
        <v>147</v>
      </c>
      <c r="L26" s="97"/>
      <c r="M26" s="97"/>
      <c r="N26" s="97"/>
      <c r="O26" s="97"/>
      <c r="P26" s="97"/>
      <c r="Q26" s="210">
        <f t="shared" ref="Q26" si="21">SUM(R26:T28)</f>
        <v>5</v>
      </c>
      <c r="R26" s="75" t="str">
        <f t="shared" si="1"/>
        <v/>
      </c>
      <c r="S26" s="73" t="str">
        <f t="shared" si="2"/>
        <v/>
      </c>
      <c r="T26" s="74" t="str">
        <f t="shared" si="3"/>
        <v/>
      </c>
      <c r="U26" s="73">
        <f t="shared" si="4"/>
        <v>0</v>
      </c>
      <c r="V26" s="94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169">
        <f t="shared" ref="BC26" si="22">SUM(R26:T28)</f>
        <v>5</v>
      </c>
    </row>
    <row r="27" spans="1:55" ht="18.75" customHeight="1">
      <c r="A27" s="161"/>
      <c r="B27" s="161"/>
      <c r="C27" s="161"/>
      <c r="D27" s="72" t="s">
        <v>87</v>
      </c>
      <c r="E27" s="75">
        <f>'Human-machine analysis-Before'!E27</f>
        <v>10</v>
      </c>
      <c r="F27" s="73" t="str">
        <f>'Human-machine analysis-Before'!F27</f>
        <v/>
      </c>
      <c r="G27" s="74" t="str">
        <f>'Human-machine analysis-Before'!G27</f>
        <v/>
      </c>
      <c r="H27" s="94" t="str">
        <f>'Human-machine analysis-Before'!I27</f>
        <v>NVA</v>
      </c>
      <c r="I27" s="208"/>
      <c r="J27" s="231"/>
      <c r="K27" s="231"/>
      <c r="L27" s="97"/>
      <c r="M27" s="97" t="s">
        <v>134</v>
      </c>
      <c r="N27" s="97" t="s">
        <v>135</v>
      </c>
      <c r="O27" s="142">
        <f ca="1">TODAY()</f>
        <v>44874</v>
      </c>
      <c r="P27" s="97" t="s">
        <v>136</v>
      </c>
      <c r="Q27" s="211"/>
      <c r="R27" s="75" t="str">
        <f t="shared" si="1"/>
        <v/>
      </c>
      <c r="S27" s="73">
        <f t="shared" si="2"/>
        <v>5</v>
      </c>
      <c r="T27" s="74" t="str">
        <f t="shared" si="3"/>
        <v/>
      </c>
      <c r="U27" s="73">
        <f t="shared" si="4"/>
        <v>5</v>
      </c>
      <c r="V27" s="94" t="s">
        <v>92</v>
      </c>
      <c r="W27" s="70"/>
      <c r="X27" s="70"/>
      <c r="Y27" s="70"/>
      <c r="Z27" s="70"/>
      <c r="AA27" s="70"/>
      <c r="AB27" s="70"/>
      <c r="AC27" s="70"/>
      <c r="AD27" s="70"/>
      <c r="AE27" s="70"/>
      <c r="AF27" s="70" t="s">
        <v>131</v>
      </c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170"/>
    </row>
    <row r="28" spans="1:55" ht="18.75" customHeight="1">
      <c r="A28" s="162"/>
      <c r="B28" s="162"/>
      <c r="C28" s="162"/>
      <c r="D28" s="72" t="s">
        <v>88</v>
      </c>
      <c r="E28" s="75">
        <f>'Human-machine analysis-Before'!E28</f>
        <v>10</v>
      </c>
      <c r="F28" s="73">
        <f>'Human-machine analysis-Before'!F28</f>
        <v>10</v>
      </c>
      <c r="G28" s="74" t="str">
        <f>'Human-machine analysis-Before'!G28</f>
        <v/>
      </c>
      <c r="H28" s="94" t="str">
        <f>'Human-machine analysis-Before'!I28</f>
        <v>NVA</v>
      </c>
      <c r="I28" s="209"/>
      <c r="J28" s="232"/>
      <c r="K28" s="232"/>
      <c r="L28" s="97"/>
      <c r="M28" s="97" t="s">
        <v>134</v>
      </c>
      <c r="N28" s="97" t="s">
        <v>135</v>
      </c>
      <c r="O28" s="142">
        <f ca="1">TODAY()</f>
        <v>44874</v>
      </c>
      <c r="P28" s="97" t="s">
        <v>136</v>
      </c>
      <c r="Q28" s="212"/>
      <c r="R28" s="75" t="str">
        <f t="shared" si="1"/>
        <v/>
      </c>
      <c r="S28" s="73" t="str">
        <f t="shared" si="2"/>
        <v/>
      </c>
      <c r="T28" s="74" t="str">
        <f t="shared" si="3"/>
        <v/>
      </c>
      <c r="U28" s="73">
        <f t="shared" si="4"/>
        <v>0</v>
      </c>
      <c r="V28" s="94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171"/>
    </row>
    <row r="29" spans="1:55" ht="20.25" customHeight="1">
      <c r="A29" s="160">
        <v>8</v>
      </c>
      <c r="B29" s="213" t="str">
        <f>'Human-machine analysis-Before'!B29</f>
        <v>Input loading</v>
      </c>
      <c r="C29" s="213" t="str">
        <f>'Human-machine analysis-Before'!C29</f>
        <v>Materials</v>
      </c>
      <c r="D29" s="72" t="s">
        <v>58</v>
      </c>
      <c r="E29" s="75" t="str">
        <f>'Human-machine analysis-Before'!E29</f>
        <v/>
      </c>
      <c r="F29" s="73" t="str">
        <f>'Human-machine analysis-Before'!F29</f>
        <v/>
      </c>
      <c r="G29" s="74">
        <f>'Human-machine analysis-Before'!G29</f>
        <v>10</v>
      </c>
      <c r="H29" s="94" t="str">
        <f>'Human-machine analysis-Before'!I29</f>
        <v>NVA</v>
      </c>
      <c r="I29" s="207">
        <f t="shared" ref="I29" si="23">SUM(E29:G31)</f>
        <v>30</v>
      </c>
      <c r="J29" s="230" t="s">
        <v>144</v>
      </c>
      <c r="K29" s="230" t="s">
        <v>147</v>
      </c>
      <c r="L29" s="97"/>
      <c r="M29" s="97"/>
      <c r="N29" s="97"/>
      <c r="O29" s="97"/>
      <c r="P29" s="97"/>
      <c r="Q29" s="210">
        <f t="shared" ref="Q29" si="24">SUM(R29:T31)</f>
        <v>15</v>
      </c>
      <c r="R29" s="75" t="str">
        <f t="shared" si="1"/>
        <v/>
      </c>
      <c r="S29" s="73" t="str">
        <f t="shared" si="2"/>
        <v/>
      </c>
      <c r="T29" s="74">
        <f t="shared" si="3"/>
        <v>5</v>
      </c>
      <c r="U29" s="73">
        <f t="shared" si="4"/>
        <v>5</v>
      </c>
      <c r="V29" s="94" t="s">
        <v>127</v>
      </c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 t="s">
        <v>129</v>
      </c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169">
        <f t="shared" ref="BC29" si="25">SUM(R29:T31)</f>
        <v>15</v>
      </c>
    </row>
    <row r="30" spans="1:55" ht="18.75" customHeight="1">
      <c r="A30" s="161"/>
      <c r="B30" s="161"/>
      <c r="C30" s="161"/>
      <c r="D30" s="72" t="s">
        <v>87</v>
      </c>
      <c r="E30" s="75" t="str">
        <f>'Human-machine analysis-Before'!E30</f>
        <v/>
      </c>
      <c r="F30" s="73" t="str">
        <f>'Human-machine analysis-Before'!F30</f>
        <v/>
      </c>
      <c r="G30" s="74">
        <f>'Human-machine analysis-Before'!G30</f>
        <v>10</v>
      </c>
      <c r="H30" s="94" t="str">
        <f>'Human-machine analysis-Before'!I30</f>
        <v>NVA</v>
      </c>
      <c r="I30" s="208"/>
      <c r="J30" s="231"/>
      <c r="K30" s="231"/>
      <c r="L30" s="97"/>
      <c r="M30" s="97" t="s">
        <v>138</v>
      </c>
      <c r="N30" s="97" t="s">
        <v>135</v>
      </c>
      <c r="O30" s="142">
        <f ca="1">TODAY()</f>
        <v>44874</v>
      </c>
      <c r="P30" s="97" t="s">
        <v>136</v>
      </c>
      <c r="Q30" s="211"/>
      <c r="R30" s="75">
        <f t="shared" si="1"/>
        <v>5</v>
      </c>
      <c r="S30" s="73" t="str">
        <f t="shared" si="2"/>
        <v/>
      </c>
      <c r="T30" s="74" t="str">
        <f t="shared" si="3"/>
        <v/>
      </c>
      <c r="U30" s="73">
        <f t="shared" si="4"/>
        <v>5</v>
      </c>
      <c r="V30" s="94" t="s">
        <v>126</v>
      </c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 t="s">
        <v>130</v>
      </c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170"/>
    </row>
    <row r="31" spans="1:55" ht="18.75" customHeight="1">
      <c r="A31" s="162"/>
      <c r="B31" s="162"/>
      <c r="C31" s="162"/>
      <c r="D31" s="72" t="s">
        <v>88</v>
      </c>
      <c r="E31" s="75">
        <f>'Human-machine analysis-Before'!E31</f>
        <v>10</v>
      </c>
      <c r="F31" s="73" t="str">
        <f>'Human-machine analysis-Before'!F31</f>
        <v/>
      </c>
      <c r="G31" s="74" t="str">
        <f>'Human-machine analysis-Before'!G31</f>
        <v/>
      </c>
      <c r="H31" s="94" t="str">
        <f>'Human-machine analysis-Before'!I31</f>
        <v>VA</v>
      </c>
      <c r="I31" s="209"/>
      <c r="J31" s="232"/>
      <c r="K31" s="232"/>
      <c r="L31" s="97"/>
      <c r="M31" s="97" t="s">
        <v>138</v>
      </c>
      <c r="N31" s="97" t="s">
        <v>135</v>
      </c>
      <c r="O31" s="142">
        <f ca="1">TODAY()</f>
        <v>44874</v>
      </c>
      <c r="P31" s="97" t="s">
        <v>136</v>
      </c>
      <c r="Q31" s="212"/>
      <c r="R31" s="75">
        <f t="shared" si="1"/>
        <v>5</v>
      </c>
      <c r="S31" s="73" t="str">
        <f t="shared" si="2"/>
        <v/>
      </c>
      <c r="T31" s="74" t="str">
        <f t="shared" si="3"/>
        <v/>
      </c>
      <c r="U31" s="73">
        <f t="shared" si="4"/>
        <v>5</v>
      </c>
      <c r="V31" s="94" t="s">
        <v>126</v>
      </c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 t="s">
        <v>130</v>
      </c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171"/>
    </row>
    <row r="32" spans="1:55" ht="18.75" customHeight="1">
      <c r="A32" s="160">
        <v>9</v>
      </c>
      <c r="B32" s="213" t="str">
        <f>'Human-machine analysis-Before'!B32</f>
        <v>Set up and press start-button</v>
      </c>
      <c r="C32" s="213" t="str">
        <f>'Human-machine analysis-Before'!C32</f>
        <v>#</v>
      </c>
      <c r="D32" s="72" t="s">
        <v>58</v>
      </c>
      <c r="E32" s="75" t="str">
        <f>'Human-machine analysis-Before'!E32</f>
        <v/>
      </c>
      <c r="F32" s="73" t="str">
        <f>'Human-machine analysis-Before'!F32</f>
        <v/>
      </c>
      <c r="G32" s="74">
        <f>'Human-machine analysis-Before'!G32</f>
        <v>10</v>
      </c>
      <c r="H32" s="94" t="str">
        <f>'Human-machine analysis-Before'!I32</f>
        <v>NVA</v>
      </c>
      <c r="I32" s="207">
        <f t="shared" ref="I32" si="26">SUM(E32:G34)</f>
        <v>30</v>
      </c>
      <c r="J32" s="230" t="s">
        <v>145</v>
      </c>
      <c r="K32" s="230" t="s">
        <v>147</v>
      </c>
      <c r="L32" s="97"/>
      <c r="M32" s="97"/>
      <c r="N32" s="97"/>
      <c r="O32" s="97"/>
      <c r="P32" s="97"/>
      <c r="Q32" s="210">
        <f t="shared" ref="Q32" si="27">SUM(R32:T34)</f>
        <v>15</v>
      </c>
      <c r="R32" s="75" t="str">
        <f t="shared" si="1"/>
        <v/>
      </c>
      <c r="S32" s="73" t="str">
        <f t="shared" si="2"/>
        <v/>
      </c>
      <c r="T32" s="74">
        <f t="shared" si="3"/>
        <v>5</v>
      </c>
      <c r="U32" s="73">
        <f t="shared" si="4"/>
        <v>5</v>
      </c>
      <c r="V32" s="94" t="s">
        <v>127</v>
      </c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 t="s">
        <v>129</v>
      </c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169">
        <f t="shared" ref="BC32" si="28">SUM(R32:T34)</f>
        <v>15</v>
      </c>
    </row>
    <row r="33" spans="1:55" ht="18.75" customHeight="1">
      <c r="A33" s="161"/>
      <c r="B33" s="161"/>
      <c r="C33" s="161"/>
      <c r="D33" s="72" t="s">
        <v>87</v>
      </c>
      <c r="E33" s="75" t="str">
        <f>'Human-machine analysis-Before'!E33</f>
        <v/>
      </c>
      <c r="F33" s="73" t="str">
        <f>'Human-machine analysis-Before'!F33</f>
        <v/>
      </c>
      <c r="G33" s="74">
        <f>'Human-machine analysis-Before'!G33</f>
        <v>10</v>
      </c>
      <c r="H33" s="94" t="str">
        <f>'Human-machine analysis-Before'!I33</f>
        <v>NVA</v>
      </c>
      <c r="I33" s="208"/>
      <c r="J33" s="231"/>
      <c r="K33" s="231"/>
      <c r="L33" s="97"/>
      <c r="M33" s="97" t="s">
        <v>138</v>
      </c>
      <c r="N33" s="97" t="s">
        <v>135</v>
      </c>
      <c r="O33" s="142">
        <f ca="1">TODAY()</f>
        <v>44874</v>
      </c>
      <c r="P33" s="97" t="s">
        <v>136</v>
      </c>
      <c r="Q33" s="211"/>
      <c r="R33" s="75">
        <f t="shared" si="1"/>
        <v>5</v>
      </c>
      <c r="S33" s="73" t="str">
        <f t="shared" si="2"/>
        <v/>
      </c>
      <c r="T33" s="74" t="str">
        <f t="shared" si="3"/>
        <v/>
      </c>
      <c r="U33" s="73">
        <f t="shared" si="4"/>
        <v>5</v>
      </c>
      <c r="V33" s="94" t="s">
        <v>126</v>
      </c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 t="s">
        <v>130</v>
      </c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170"/>
    </row>
    <row r="34" spans="1:55" ht="18.75" customHeight="1">
      <c r="A34" s="162"/>
      <c r="B34" s="162"/>
      <c r="C34" s="162"/>
      <c r="D34" s="72" t="s">
        <v>88</v>
      </c>
      <c r="E34" s="75">
        <f>'Human-machine analysis-Before'!E34</f>
        <v>10</v>
      </c>
      <c r="F34" s="73" t="str">
        <f>'Human-machine analysis-Before'!F34</f>
        <v/>
      </c>
      <c r="G34" s="74" t="str">
        <f>'Human-machine analysis-Before'!G34</f>
        <v/>
      </c>
      <c r="H34" s="94" t="str">
        <f>'Human-machine analysis-Before'!I34</f>
        <v>VA</v>
      </c>
      <c r="I34" s="209"/>
      <c r="J34" s="232"/>
      <c r="K34" s="232"/>
      <c r="L34" s="97"/>
      <c r="M34" s="97" t="s">
        <v>138</v>
      </c>
      <c r="N34" s="97" t="s">
        <v>135</v>
      </c>
      <c r="O34" s="142">
        <f ca="1">TODAY()</f>
        <v>44874</v>
      </c>
      <c r="P34" s="97" t="s">
        <v>136</v>
      </c>
      <c r="Q34" s="212"/>
      <c r="R34" s="75">
        <f t="shared" si="1"/>
        <v>5</v>
      </c>
      <c r="S34" s="73" t="str">
        <f t="shared" si="2"/>
        <v/>
      </c>
      <c r="T34" s="74" t="str">
        <f t="shared" si="3"/>
        <v/>
      </c>
      <c r="U34" s="73">
        <f t="shared" si="4"/>
        <v>5</v>
      </c>
      <c r="V34" s="94" t="s">
        <v>126</v>
      </c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 t="s">
        <v>130</v>
      </c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171"/>
    </row>
    <row r="35" spans="1:55" ht="20.25" customHeight="1">
      <c r="A35" s="160">
        <v>10</v>
      </c>
      <c r="B35" s="213" t="str">
        <f>'Human-machine analysis-Before'!B35</f>
        <v>Machine running</v>
      </c>
      <c r="C35" s="213" t="str">
        <f>'Human-machine analysis-Before'!C35</f>
        <v>#</v>
      </c>
      <c r="D35" s="72" t="s">
        <v>58</v>
      </c>
      <c r="E35" s="75">
        <f>'Human-machine analysis-Before'!E35</f>
        <v>20</v>
      </c>
      <c r="F35" s="73" t="str">
        <f>'Human-machine analysis-Before'!F35</f>
        <v/>
      </c>
      <c r="G35" s="74" t="str">
        <f>'Human-machine analysis-Before'!G35</f>
        <v/>
      </c>
      <c r="H35" s="94" t="str">
        <f>'Human-machine analysis-Before'!I35</f>
        <v>VA</v>
      </c>
      <c r="I35" s="207">
        <f t="shared" ref="I35" si="29">SUM(E35:G37)</f>
        <v>60</v>
      </c>
      <c r="J35" s="230" t="s">
        <v>145</v>
      </c>
      <c r="K35" s="230" t="s">
        <v>131</v>
      </c>
      <c r="L35" s="97"/>
      <c r="M35" s="97" t="s">
        <v>140</v>
      </c>
      <c r="N35" s="97" t="s">
        <v>135</v>
      </c>
      <c r="O35" s="142">
        <f ca="1">TODAY()</f>
        <v>44874</v>
      </c>
      <c r="P35" s="97" t="s">
        <v>136</v>
      </c>
      <c r="Q35" s="210">
        <f t="shared" ref="Q35" si="30">SUM(R35:T37)</f>
        <v>15</v>
      </c>
      <c r="R35" s="75">
        <f t="shared" si="1"/>
        <v>15</v>
      </c>
      <c r="S35" s="73" t="str">
        <f t="shared" si="2"/>
        <v/>
      </c>
      <c r="T35" s="74" t="str">
        <f t="shared" si="3"/>
        <v/>
      </c>
      <c r="U35" s="73">
        <f t="shared" si="4"/>
        <v>15</v>
      </c>
      <c r="V35" s="94" t="s">
        <v>126</v>
      </c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 t="s">
        <v>130</v>
      </c>
      <c r="AJ35" s="70" t="s">
        <v>130</v>
      </c>
      <c r="AK35" s="70" t="s">
        <v>130</v>
      </c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169">
        <f t="shared" ref="BC35" si="31">SUM(R35:T37)</f>
        <v>15</v>
      </c>
    </row>
    <row r="36" spans="1:55" ht="18.75" customHeight="1">
      <c r="A36" s="161"/>
      <c r="B36" s="161"/>
      <c r="C36" s="161"/>
      <c r="D36" s="72" t="s">
        <v>87</v>
      </c>
      <c r="E36" s="75" t="str">
        <f>'Human-machine analysis-Before'!E36</f>
        <v/>
      </c>
      <c r="F36" s="73" t="str">
        <f>'Human-machine analysis-Before'!F36</f>
        <v/>
      </c>
      <c r="G36" s="74">
        <f>'Human-machine analysis-Before'!G36</f>
        <v>20</v>
      </c>
      <c r="H36" s="94" t="str">
        <f>'Human-machine analysis-Before'!I36</f>
        <v>NVA</v>
      </c>
      <c r="I36" s="208"/>
      <c r="J36" s="231"/>
      <c r="K36" s="231"/>
      <c r="L36" s="97"/>
      <c r="M36" s="97"/>
      <c r="N36" s="97"/>
      <c r="O36" s="142"/>
      <c r="P36" s="97"/>
      <c r="Q36" s="211"/>
      <c r="R36" s="75" t="str">
        <f t="shared" si="1"/>
        <v/>
      </c>
      <c r="S36" s="73" t="str">
        <f t="shared" si="2"/>
        <v/>
      </c>
      <c r="T36" s="74" t="str">
        <f t="shared" si="3"/>
        <v/>
      </c>
      <c r="U36" s="73">
        <f t="shared" si="4"/>
        <v>0</v>
      </c>
      <c r="V36" s="94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170"/>
    </row>
    <row r="37" spans="1:55" ht="18.75" customHeight="1">
      <c r="A37" s="162"/>
      <c r="B37" s="162"/>
      <c r="C37" s="162"/>
      <c r="D37" s="72" t="s">
        <v>88</v>
      </c>
      <c r="E37" s="75" t="str">
        <f>'Human-machine analysis-Before'!E37</f>
        <v/>
      </c>
      <c r="F37" s="73" t="str">
        <f>'Human-machine analysis-Before'!F37</f>
        <v/>
      </c>
      <c r="G37" s="74">
        <f>'Human-machine analysis-Before'!G37</f>
        <v>20</v>
      </c>
      <c r="H37" s="94" t="str">
        <f>'Human-machine analysis-Before'!I37</f>
        <v>NVA</v>
      </c>
      <c r="I37" s="209"/>
      <c r="J37" s="232"/>
      <c r="K37" s="232"/>
      <c r="L37" s="97"/>
      <c r="M37" s="97"/>
      <c r="N37" s="97"/>
      <c r="O37" s="142"/>
      <c r="P37" s="97"/>
      <c r="Q37" s="212"/>
      <c r="R37" s="75" t="str">
        <f t="shared" si="1"/>
        <v/>
      </c>
      <c r="S37" s="73" t="str">
        <f t="shared" si="2"/>
        <v/>
      </c>
      <c r="T37" s="74" t="str">
        <f t="shared" si="3"/>
        <v/>
      </c>
      <c r="U37" s="73">
        <f t="shared" si="4"/>
        <v>0</v>
      </c>
      <c r="V37" s="94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171"/>
    </row>
    <row r="38" spans="1:55" ht="20.25" customHeight="1">
      <c r="A38" s="160">
        <v>11</v>
      </c>
      <c r="B38" s="213" t="str">
        <f>'Human-machine analysis-Before'!B38</f>
        <v>Put the WIP into the trolley</v>
      </c>
      <c r="C38" s="213" t="str">
        <f>'Human-machine analysis-Before'!C38</f>
        <v>WIP</v>
      </c>
      <c r="D38" s="72" t="s">
        <v>58</v>
      </c>
      <c r="E38" s="75">
        <f>'Human-machine analysis-Before'!E38</f>
        <v>10</v>
      </c>
      <c r="F38" s="73" t="str">
        <f>'Human-machine analysis-Before'!F38</f>
        <v/>
      </c>
      <c r="G38" s="74" t="str">
        <f>'Human-machine analysis-Before'!G38</f>
        <v/>
      </c>
      <c r="H38" s="94" t="str">
        <f>'Human-machine analysis-Before'!I38</f>
        <v>VA</v>
      </c>
      <c r="I38" s="207">
        <f>SUM(E38:G40)</f>
        <v>30</v>
      </c>
      <c r="J38" s="230" t="s">
        <v>144</v>
      </c>
      <c r="K38" s="230" t="s">
        <v>148</v>
      </c>
      <c r="L38" s="97"/>
      <c r="M38" s="97"/>
      <c r="N38" s="97"/>
      <c r="O38" s="97"/>
      <c r="P38" s="97"/>
      <c r="Q38" s="210">
        <f t="shared" ref="Q38" si="32">SUM(R38:T40)</f>
        <v>30</v>
      </c>
      <c r="R38" s="75" t="str">
        <f t="shared" si="1"/>
        <v/>
      </c>
      <c r="S38" s="73" t="str">
        <f t="shared" si="2"/>
        <v/>
      </c>
      <c r="T38" s="74" t="str">
        <f t="shared" si="3"/>
        <v/>
      </c>
      <c r="U38" s="73">
        <f t="shared" si="4"/>
        <v>0</v>
      </c>
      <c r="V38" s="94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169">
        <f t="shared" ref="BC38" si="33">SUM(R38:T40)</f>
        <v>30</v>
      </c>
    </row>
    <row r="39" spans="1:55" ht="18.75" customHeight="1">
      <c r="A39" s="161"/>
      <c r="B39" s="161"/>
      <c r="C39" s="161"/>
      <c r="D39" s="72" t="s">
        <v>87</v>
      </c>
      <c r="E39" s="75" t="str">
        <f>'Human-machine analysis-Before'!E39</f>
        <v/>
      </c>
      <c r="F39" s="73">
        <f>'Human-machine analysis-Before'!F39</f>
        <v>10</v>
      </c>
      <c r="G39" s="74" t="str">
        <f>'Human-machine analysis-Before'!G39</f>
        <v/>
      </c>
      <c r="H39" s="94" t="str">
        <f>'Human-machine analysis-Before'!I39</f>
        <v>VA</v>
      </c>
      <c r="I39" s="208"/>
      <c r="J39" s="231"/>
      <c r="K39" s="231"/>
      <c r="L39" s="97"/>
      <c r="M39" s="97" t="s">
        <v>138</v>
      </c>
      <c r="N39" s="97" t="s">
        <v>135</v>
      </c>
      <c r="O39" s="142">
        <f ca="1">TODAY()</f>
        <v>44874</v>
      </c>
      <c r="P39" s="97" t="s">
        <v>136</v>
      </c>
      <c r="Q39" s="211"/>
      <c r="R39" s="75" t="str">
        <f t="shared" si="1"/>
        <v/>
      </c>
      <c r="S39" s="73">
        <f t="shared" si="2"/>
        <v>15</v>
      </c>
      <c r="T39" s="74" t="str">
        <f t="shared" si="3"/>
        <v/>
      </c>
      <c r="U39" s="73">
        <f t="shared" si="4"/>
        <v>15</v>
      </c>
      <c r="V39" s="94" t="s">
        <v>126</v>
      </c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 t="s">
        <v>131</v>
      </c>
      <c r="AJ39" s="70" t="s">
        <v>131</v>
      </c>
      <c r="AK39" s="70" t="s">
        <v>131</v>
      </c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170"/>
    </row>
    <row r="40" spans="1:55" ht="18.75" customHeight="1">
      <c r="A40" s="162"/>
      <c r="B40" s="162"/>
      <c r="C40" s="162"/>
      <c r="D40" s="72" t="s">
        <v>88</v>
      </c>
      <c r="E40" s="75" t="str">
        <f>'Human-machine analysis-Before'!E40</f>
        <v/>
      </c>
      <c r="F40" s="73" t="str">
        <f>'Human-machine analysis-Before'!F40</f>
        <v/>
      </c>
      <c r="G40" s="74">
        <f>'Human-machine analysis-Before'!G40</f>
        <v>10</v>
      </c>
      <c r="H40" s="94" t="str">
        <f>'Human-machine analysis-Before'!I40</f>
        <v>NVA</v>
      </c>
      <c r="I40" s="209"/>
      <c r="J40" s="232"/>
      <c r="K40" s="232"/>
      <c r="L40" s="97"/>
      <c r="M40" s="97" t="s">
        <v>138</v>
      </c>
      <c r="N40" s="97" t="s">
        <v>135</v>
      </c>
      <c r="O40" s="142">
        <f ca="1">TODAY()</f>
        <v>44874</v>
      </c>
      <c r="P40" s="97" t="s">
        <v>136</v>
      </c>
      <c r="Q40" s="212"/>
      <c r="R40" s="75" t="str">
        <f t="shared" si="1"/>
        <v/>
      </c>
      <c r="S40" s="73">
        <f t="shared" si="2"/>
        <v>15</v>
      </c>
      <c r="T40" s="74" t="str">
        <f t="shared" si="3"/>
        <v/>
      </c>
      <c r="U40" s="73">
        <f t="shared" si="4"/>
        <v>15</v>
      </c>
      <c r="V40" s="94" t="s">
        <v>126</v>
      </c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 t="s">
        <v>131</v>
      </c>
      <c r="AJ40" s="70" t="s">
        <v>131</v>
      </c>
      <c r="AK40" s="70" t="s">
        <v>131</v>
      </c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171"/>
    </row>
    <row r="41" spans="1:55" s="83" customFormat="1" ht="27.6">
      <c r="A41" s="174" t="s">
        <v>63</v>
      </c>
      <c r="B41" s="175"/>
      <c r="C41" s="175"/>
      <c r="D41" s="176"/>
      <c r="E41" s="96">
        <f>'Human-machine analysis-Before'!E41</f>
        <v>215</v>
      </c>
      <c r="F41" s="122">
        <f>'Human-machine analysis-Before'!F41</f>
        <v>35</v>
      </c>
      <c r="G41" s="81">
        <f>'Human-machine analysis-Before'!G41</f>
        <v>230</v>
      </c>
      <c r="H41" s="95"/>
      <c r="I41" s="148"/>
      <c r="J41" s="82"/>
      <c r="K41" s="82"/>
      <c r="L41" s="82"/>
      <c r="M41" s="82"/>
      <c r="N41" s="82"/>
      <c r="O41" s="82"/>
      <c r="P41" s="82"/>
      <c r="Q41" s="147"/>
      <c r="R41" s="123">
        <f t="shared" ref="R41:S41" si="34">SUM(R8:R40)</f>
        <v>110</v>
      </c>
      <c r="S41" s="122">
        <f t="shared" si="34"/>
        <v>50</v>
      </c>
      <c r="T41" s="124">
        <f>SUM(T8:T40)</f>
        <v>55</v>
      </c>
      <c r="U41" s="73">
        <f t="shared" ref="U41" si="35">SUM(R41:T41)</f>
        <v>215</v>
      </c>
      <c r="V41" s="95"/>
      <c r="W41" s="172">
        <f>SUM(R41:T41)</f>
        <v>215</v>
      </c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</row>
    <row r="42" spans="1:55">
      <c r="A42" s="48" t="s">
        <v>61</v>
      </c>
      <c r="B42" s="46" t="s">
        <v>103</v>
      </c>
    </row>
    <row r="43" spans="1:55">
      <c r="A43" s="47" t="s">
        <v>62</v>
      </c>
      <c r="B43" s="46" t="s">
        <v>102</v>
      </c>
    </row>
    <row r="44" spans="1:55">
      <c r="A44" s="70" t="s">
        <v>104</v>
      </c>
      <c r="B44" s="46" t="s">
        <v>105</v>
      </c>
    </row>
  </sheetData>
  <mergeCells count="118">
    <mergeCell ref="J35:J37"/>
    <mergeCell ref="J38:J40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AJ1:AM3"/>
    <mergeCell ref="AN1:AX3"/>
    <mergeCell ref="AB2:AI3"/>
    <mergeCell ref="J1:W1"/>
    <mergeCell ref="Q20:Q22"/>
    <mergeCell ref="J2:O2"/>
    <mergeCell ref="J3:O3"/>
    <mergeCell ref="R2:W2"/>
    <mergeCell ref="R3:W3"/>
    <mergeCell ref="X1:AA1"/>
    <mergeCell ref="AB1:AI1"/>
    <mergeCell ref="X2:AA3"/>
    <mergeCell ref="R4:V5"/>
    <mergeCell ref="J4:J6"/>
    <mergeCell ref="J8:J10"/>
    <mergeCell ref="J11:J13"/>
    <mergeCell ref="J14:J16"/>
    <mergeCell ref="J17:J19"/>
    <mergeCell ref="E4:H5"/>
    <mergeCell ref="A2:D3"/>
    <mergeCell ref="A1:C1"/>
    <mergeCell ref="A11:A13"/>
    <mergeCell ref="B11:B13"/>
    <mergeCell ref="C11:C13"/>
    <mergeCell ref="A4:D5"/>
    <mergeCell ref="P2:Q2"/>
    <mergeCell ref="P3:Q3"/>
    <mergeCell ref="D1:I1"/>
    <mergeCell ref="E2:I2"/>
    <mergeCell ref="E3:I3"/>
    <mergeCell ref="BC20:BC22"/>
    <mergeCell ref="BC23:BC25"/>
    <mergeCell ref="W41:BC41"/>
    <mergeCell ref="AV4:AX5"/>
    <mergeCell ref="BC8:BC10"/>
    <mergeCell ref="BC11:BC13"/>
    <mergeCell ref="BC14:BC16"/>
    <mergeCell ref="BC26:BC28"/>
    <mergeCell ref="BC29:BC31"/>
    <mergeCell ref="AM4:AO5"/>
    <mergeCell ref="AP4:AU5"/>
    <mergeCell ref="AG4:AL5"/>
    <mergeCell ref="BC17:BC19"/>
    <mergeCell ref="X4:AC5"/>
    <mergeCell ref="AD4:AF5"/>
    <mergeCell ref="BC38:BC40"/>
    <mergeCell ref="BC32:BC34"/>
    <mergeCell ref="BC35:BC37"/>
    <mergeCell ref="A23:A25"/>
    <mergeCell ref="B23:B25"/>
    <mergeCell ref="C23:C25"/>
    <mergeCell ref="A14:A16"/>
    <mergeCell ref="B14:B16"/>
    <mergeCell ref="C14:C16"/>
    <mergeCell ref="A8:A10"/>
    <mergeCell ref="B8:B10"/>
    <mergeCell ref="C8:C10"/>
    <mergeCell ref="B35:B37"/>
    <mergeCell ref="C35:C37"/>
    <mergeCell ref="I14:I16"/>
    <mergeCell ref="I17:I19"/>
    <mergeCell ref="Q8:Q10"/>
    <mergeCell ref="Q11:Q13"/>
    <mergeCell ref="Q14:Q16"/>
    <mergeCell ref="Q17:Q19"/>
    <mergeCell ref="I8:I10"/>
    <mergeCell ref="I11:I13"/>
    <mergeCell ref="I20:I22"/>
    <mergeCell ref="I23:I25"/>
    <mergeCell ref="I26:I28"/>
    <mergeCell ref="I29:I31"/>
    <mergeCell ref="I32:I34"/>
    <mergeCell ref="Q23:Q25"/>
    <mergeCell ref="Q26:Q28"/>
    <mergeCell ref="Q29:Q31"/>
    <mergeCell ref="Q32:Q34"/>
    <mergeCell ref="J20:J22"/>
    <mergeCell ref="J23:J25"/>
    <mergeCell ref="J26:J28"/>
    <mergeCell ref="J29:J31"/>
    <mergeCell ref="J32:J34"/>
    <mergeCell ref="I35:I37"/>
    <mergeCell ref="I38:I40"/>
    <mergeCell ref="Q35:Q37"/>
    <mergeCell ref="Q38:Q40"/>
    <mergeCell ref="A41:D41"/>
    <mergeCell ref="A17:A19"/>
    <mergeCell ref="B17:B19"/>
    <mergeCell ref="C17:C19"/>
    <mergeCell ref="A20:A22"/>
    <mergeCell ref="B20:B22"/>
    <mergeCell ref="C20:C22"/>
    <mergeCell ref="A26:A28"/>
    <mergeCell ref="B26:B28"/>
    <mergeCell ref="C26:C28"/>
    <mergeCell ref="A29:A31"/>
    <mergeCell ref="B29:B31"/>
    <mergeCell ref="C29:C31"/>
    <mergeCell ref="A38:A40"/>
    <mergeCell ref="B38:B40"/>
    <mergeCell ref="C38:C40"/>
    <mergeCell ref="A32:A34"/>
    <mergeCell ref="B32:B34"/>
    <mergeCell ref="C32:C34"/>
    <mergeCell ref="A35:A37"/>
  </mergeCells>
  <conditionalFormatting sqref="A44">
    <cfRule type="containsText" dxfId="11" priority="13" operator="containsText" text="S">
      <formula>NOT(ISERROR(SEARCH("S",A44)))</formula>
    </cfRule>
    <cfRule type="containsText" dxfId="10" priority="14" operator="containsText" text="V">
      <formula>NOT(ISERROR(SEARCH("V",A44)))</formula>
    </cfRule>
    <cfRule type="containsText" dxfId="9" priority="15" operator="containsText" text="X">
      <formula>NOT(ISERROR(SEARCH("X",A44)))</formula>
    </cfRule>
  </conditionalFormatting>
  <conditionalFormatting sqref="H8:I8 H9:H40 I11 I14 I17 I20 I23 I26 I29 I32 I35 I38">
    <cfRule type="containsText" dxfId="8" priority="8" operator="containsText" text="S">
      <formula>NOT(ISERROR(SEARCH("S",H8)))</formula>
    </cfRule>
    <cfRule type="containsText" dxfId="7" priority="9" operator="containsText" text="NVA">
      <formula>NOT(ISERROR(SEARCH("NVA",H8)))</formula>
    </cfRule>
  </conditionalFormatting>
  <conditionalFormatting sqref="W8:BB40">
    <cfRule type="containsText" dxfId="6" priority="5" operator="containsText" text="W">
      <formula>NOT(ISERROR(SEARCH("W",W8)))</formula>
    </cfRule>
    <cfRule type="containsText" dxfId="5" priority="6" operator="containsText" text="I">
      <formula>NOT(ISERROR(SEARCH("I",W8)))</formula>
    </cfRule>
    <cfRule type="containsText" dxfId="4" priority="7" operator="containsText" text="E">
      <formula>NOT(ISERROR(SEARCH("E",W8)))</formula>
    </cfRule>
  </conditionalFormatting>
  <conditionalFormatting sqref="V8:V40">
    <cfRule type="containsText" dxfId="3" priority="3" operator="containsText" text="S">
      <formula>NOT(ISERROR(SEARCH("S",V8)))</formula>
    </cfRule>
    <cfRule type="containsText" dxfId="2" priority="4" operator="containsText" text="NVA">
      <formula>NOT(ISERROR(SEARCH("NVA",V8)))</formula>
    </cfRule>
  </conditionalFormatting>
  <conditionalFormatting sqref="J8:J40">
    <cfRule type="containsText" dxfId="1" priority="2" operator="containsText" text="Y">
      <formula>NOT(ISERROR(SEARCH("Y",J8)))</formula>
    </cfRule>
    <cfRule type="containsText" dxfId="0" priority="1" operator="containsText" text="N">
      <formula>NOT(ISERROR(SEARCH("N",J8)))</formula>
    </cfRule>
  </conditionalFormatting>
  <dataValidations count="1">
    <dataValidation type="list" allowBlank="1" showInputMessage="1" showErrorMessage="1" sqref="V8:V40" xr:uid="{00000000-0002-0000-0300-000000000000}">
      <formula1>$BC$3:$BC$5</formula1>
    </dataValidation>
  </dataValidations>
  <pageMargins left="0.28000000000000003" right="0.36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0070C0"/>
    <pageSetUpPr fitToPage="1"/>
  </sheetPr>
  <dimension ref="A1:E12"/>
  <sheetViews>
    <sheetView showGridLines="0" topLeftCell="C1" zoomScale="75" workbookViewId="0">
      <selection activeCell="H10" sqref="H10"/>
    </sheetView>
  </sheetViews>
  <sheetFormatPr baseColWidth="10" defaultColWidth="9.109375" defaultRowHeight="16.5" customHeight="1"/>
  <cols>
    <col min="1" max="1" width="62.109375" style="1" customWidth="1"/>
    <col min="2" max="2" width="32.6640625" style="1" bestFit="1" customWidth="1"/>
    <col min="3" max="3" width="37" style="1" customWidth="1"/>
    <col min="4" max="4" width="39.88671875" style="1" customWidth="1"/>
    <col min="5" max="5" width="44.5546875" style="1" customWidth="1"/>
    <col min="6" max="7" width="8" style="1" customWidth="1"/>
    <col min="8" max="8" width="24.44140625" style="1" customWidth="1"/>
    <col min="9" max="11" width="8" style="1" customWidth="1"/>
    <col min="12" max="16384" width="9.109375" style="1"/>
  </cols>
  <sheetData>
    <row r="1" spans="1:5" ht="32.1" customHeight="1" thickTop="1">
      <c r="A1" s="102" t="s">
        <v>84</v>
      </c>
      <c r="B1" s="103"/>
      <c r="C1" s="103"/>
      <c r="D1" s="104" t="s">
        <v>26</v>
      </c>
      <c r="E1" s="105"/>
    </row>
    <row r="2" spans="1:5" s="9" customFormat="1" ht="32.1" customHeight="1">
      <c r="A2" s="106"/>
      <c r="B2" s="107"/>
      <c r="C2" s="107"/>
      <c r="D2" s="107"/>
      <c r="E2" s="108"/>
    </row>
    <row r="3" spans="1:5" s="9" customFormat="1" ht="32.1" customHeight="1">
      <c r="A3" s="109" t="s">
        <v>24</v>
      </c>
      <c r="B3" s="110"/>
      <c r="C3" s="111" t="s">
        <v>25</v>
      </c>
      <c r="D3" s="110"/>
      <c r="E3" s="108"/>
    </row>
    <row r="4" spans="1:5" s="9" customFormat="1" ht="16.5" customHeight="1">
      <c r="A4" s="98"/>
      <c r="B4" s="100"/>
      <c r="C4" s="100"/>
      <c r="D4" s="100"/>
      <c r="E4" s="99"/>
    </row>
    <row r="5" spans="1:5" s="9" customFormat="1" ht="36" customHeight="1">
      <c r="A5" s="101"/>
      <c r="B5" s="60" t="s">
        <v>68</v>
      </c>
      <c r="C5" s="60" t="s">
        <v>69</v>
      </c>
      <c r="D5" s="60" t="s">
        <v>70</v>
      </c>
      <c r="E5" s="61" t="s">
        <v>106</v>
      </c>
    </row>
    <row r="6" spans="1:5" ht="66" customHeight="1">
      <c r="A6" s="54" t="s">
        <v>141</v>
      </c>
      <c r="B6" s="55">
        <f>'Human-machine analysis-After'!E3</f>
        <v>160</v>
      </c>
      <c r="C6" s="55">
        <f>'Human-machine analysis-After'!R3</f>
        <v>70</v>
      </c>
      <c r="D6" s="113">
        <f>C6-B6</f>
        <v>-90</v>
      </c>
      <c r="E6" s="112">
        <f>(-1)*D6/B6</f>
        <v>0.5625</v>
      </c>
    </row>
    <row r="7" spans="1:5" ht="66" hidden="1" customHeight="1">
      <c r="A7" s="53" t="s">
        <v>64</v>
      </c>
      <c r="B7" s="49" t="e">
        <f>#REF!</f>
        <v>#REF!</v>
      </c>
      <c r="C7" s="49" t="e">
        <f>#REF!</f>
        <v>#REF!</v>
      </c>
      <c r="D7" s="50" t="e">
        <f>C7-B7</f>
        <v>#REF!</v>
      </c>
      <c r="E7" s="51">
        <v>179</v>
      </c>
    </row>
    <row r="8" spans="1:5" ht="66" hidden="1" customHeight="1">
      <c r="A8" s="53" t="s">
        <v>65</v>
      </c>
      <c r="B8" s="49" t="e">
        <f>B6+B7</f>
        <v>#REF!</v>
      </c>
      <c r="C8" s="49" t="e">
        <f>C6+C7</f>
        <v>#REF!</v>
      </c>
      <c r="D8" s="50" t="e">
        <f>D6+D7</f>
        <v>#REF!</v>
      </c>
      <c r="E8" s="52" t="e">
        <f>D8/B8</f>
        <v>#REF!</v>
      </c>
    </row>
    <row r="9" spans="1:5" ht="66" customHeight="1">
      <c r="A9" s="56" t="s">
        <v>67</v>
      </c>
      <c r="B9" s="57">
        <v>340</v>
      </c>
      <c r="C9" s="57">
        <v>340</v>
      </c>
      <c r="D9" s="58">
        <f>C9-B9</f>
        <v>0</v>
      </c>
      <c r="E9" s="59">
        <f>D9/B9</f>
        <v>0</v>
      </c>
    </row>
    <row r="10" spans="1:5" ht="66" customHeight="1">
      <c r="A10" s="54" t="s">
        <v>66</v>
      </c>
      <c r="B10" s="69">
        <f>B9*B6/60</f>
        <v>906.66666666666663</v>
      </c>
      <c r="C10" s="69">
        <f>C9*C6/60</f>
        <v>396.66666666666669</v>
      </c>
      <c r="D10" s="113">
        <f>C10-B10</f>
        <v>-509.99999999999994</v>
      </c>
      <c r="E10" s="112">
        <f>(-1)*D10/B10</f>
        <v>0.5625</v>
      </c>
    </row>
    <row r="11" spans="1:5" ht="66" customHeight="1">
      <c r="A11" s="56" t="s">
        <v>83</v>
      </c>
      <c r="B11" s="57">
        <v>444</v>
      </c>
      <c r="C11" s="57">
        <v>444</v>
      </c>
      <c r="D11" s="58">
        <f>C11-B11</f>
        <v>0</v>
      </c>
      <c r="E11" s="59">
        <f>D11/B11</f>
        <v>0</v>
      </c>
    </row>
    <row r="12" spans="1:5" ht="66" customHeight="1">
      <c r="A12" s="54" t="s">
        <v>82</v>
      </c>
      <c r="B12" s="55">
        <f>B11*B10</f>
        <v>402560</v>
      </c>
      <c r="C12" s="55">
        <f>C11*C10</f>
        <v>176120</v>
      </c>
      <c r="D12" s="113">
        <f>B12-C12</f>
        <v>226440</v>
      </c>
      <c r="E12" s="112">
        <f>D12/B12</f>
        <v>0.5625</v>
      </c>
    </row>
  </sheetData>
  <printOptions horizontalCentered="1" verticalCentered="1"/>
  <pageMargins left="0.5" right="0.5" top="0.5" bottom="0.5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Set-Up Form Example</vt:lpstr>
      <vt:lpstr>Instructions</vt:lpstr>
      <vt:lpstr>Human-machine analysis-Before</vt:lpstr>
      <vt:lpstr>Human-machine analysis-After</vt:lpstr>
      <vt:lpstr>Summary Results</vt:lpstr>
    </vt:vector>
  </TitlesOfParts>
  <Company>Danaher Business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Grabinski</dc:creator>
  <cp:lastModifiedBy>Ngov Hien Neguyen</cp:lastModifiedBy>
  <cp:lastPrinted>2017-07-19T08:05:01Z</cp:lastPrinted>
  <dcterms:created xsi:type="dcterms:W3CDTF">1998-04-03T14:36:05Z</dcterms:created>
  <dcterms:modified xsi:type="dcterms:W3CDTF">2022-11-09T14:59:13Z</dcterms:modified>
</cp:coreProperties>
</file>